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80" windowHeight="11016"/>
  </bookViews>
  <sheets>
    <sheet name="Investitionsrechnung-Blanko" sheetId="8" r:id="rId1"/>
    <sheet name="Investitionsrechnung-Beispiel" sheetId="10" r:id="rId2"/>
  </sheets>
  <calcPr calcId="145621"/>
</workbook>
</file>

<file path=xl/calcChain.xml><?xml version="1.0" encoding="utf-8"?>
<calcChain xmlns="http://schemas.openxmlformats.org/spreadsheetml/2006/main">
  <c r="E49" i="10" l="1"/>
  <c r="F49" i="10"/>
  <c r="G49" i="10"/>
  <c r="E49" i="8"/>
  <c r="F49" i="8"/>
  <c r="G49" i="8"/>
  <c r="D49" i="8"/>
  <c r="D49" i="10"/>
  <c r="B87" i="10" l="1"/>
  <c r="B84" i="10"/>
  <c r="B96" i="10" s="1"/>
  <c r="B83" i="10"/>
  <c r="B95" i="10" s="1"/>
  <c r="B82" i="10"/>
  <c r="B94" i="10" s="1"/>
  <c r="B81" i="10"/>
  <c r="B93" i="10" s="1"/>
  <c r="B80" i="10"/>
  <c r="B92" i="10" s="1"/>
  <c r="B75" i="10"/>
  <c r="B72" i="10"/>
  <c r="B71" i="10"/>
  <c r="C70" i="10"/>
  <c r="C71" i="10" s="1"/>
  <c r="B70" i="10"/>
  <c r="C65" i="10"/>
  <c r="C66" i="10" s="1"/>
  <c r="B62" i="10"/>
  <c r="B60" i="10"/>
  <c r="B57" i="10"/>
  <c r="B61" i="10" s="1"/>
  <c r="G55" i="10"/>
  <c r="G56" i="10" s="1"/>
  <c r="G57" i="10" s="1"/>
  <c r="G61" i="10" s="1"/>
  <c r="F55" i="10"/>
  <c r="F56" i="10" s="1"/>
  <c r="F57" i="10" s="1"/>
  <c r="F61" i="10" s="1"/>
  <c r="E55" i="10"/>
  <c r="E56" i="10" s="1"/>
  <c r="E57" i="10" s="1"/>
  <c r="E61" i="10" s="1"/>
  <c r="D55" i="10"/>
  <c r="D56" i="10" s="1"/>
  <c r="D57" i="10" s="1"/>
  <c r="D61" i="10" s="1"/>
  <c r="B52" i="10"/>
  <c r="B51" i="10"/>
  <c r="G46" i="10"/>
  <c r="G47" i="10" s="1"/>
  <c r="G48" i="10" s="1"/>
  <c r="G50" i="10" s="1"/>
  <c r="G51" i="10" s="1"/>
  <c r="G52" i="10" s="1"/>
  <c r="G60" i="10" s="1"/>
  <c r="F46" i="10"/>
  <c r="F47" i="10" s="1"/>
  <c r="F48" i="10" s="1"/>
  <c r="F50" i="10" s="1"/>
  <c r="F51" i="10" s="1"/>
  <c r="F52" i="10" s="1"/>
  <c r="F60" i="10" s="1"/>
  <c r="E46" i="10"/>
  <c r="E47" i="10" s="1"/>
  <c r="E48" i="10" s="1"/>
  <c r="E50" i="10" s="1"/>
  <c r="E51" i="10" s="1"/>
  <c r="E52" i="10" s="1"/>
  <c r="E60" i="10" s="1"/>
  <c r="D46" i="10"/>
  <c r="D47" i="10" s="1"/>
  <c r="D48" i="10" s="1"/>
  <c r="D50" i="10" s="1"/>
  <c r="D51" i="10" s="1"/>
  <c r="D52" i="10" s="1"/>
  <c r="D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G33" i="10" s="1"/>
  <c r="F28" i="10"/>
  <c r="F33" i="10" s="1"/>
  <c r="E28" i="10"/>
  <c r="G27" i="10"/>
  <c r="F27" i="10"/>
  <c r="E27" i="10"/>
  <c r="E33" i="10" s="1"/>
  <c r="C24" i="10"/>
  <c r="G62" i="10" l="1"/>
  <c r="G70" i="10" s="1"/>
  <c r="G71" i="10" s="1"/>
  <c r="C96" i="10" s="1"/>
  <c r="C92" i="10"/>
  <c r="C72" i="10"/>
  <c r="D60" i="10"/>
  <c r="D62" i="10" s="1"/>
  <c r="D70" i="10" s="1"/>
  <c r="D65" i="10"/>
  <c r="E65" i="10"/>
  <c r="E66" i="10" s="1"/>
  <c r="C82" i="10" s="1"/>
  <c r="F65" i="10"/>
  <c r="F66" i="10" s="1"/>
  <c r="C83" i="10" s="1"/>
  <c r="E62" i="10"/>
  <c r="E70" i="10" s="1"/>
  <c r="E71" i="10" s="1"/>
  <c r="C94" i="10" s="1"/>
  <c r="C80" i="10"/>
  <c r="C67" i="10"/>
  <c r="G65" i="10"/>
  <c r="G66" i="10" s="1"/>
  <c r="C84" i="10" s="1"/>
  <c r="F62" i="10"/>
  <c r="F70" i="10" s="1"/>
  <c r="F71" i="10" s="1"/>
  <c r="C95" i="10" s="1"/>
  <c r="E29" i="8"/>
  <c r="F29" i="8"/>
  <c r="G29" i="8"/>
  <c r="E30" i="8"/>
  <c r="F30" i="8"/>
  <c r="G30" i="8"/>
  <c r="G55" i="8"/>
  <c r="F55" i="8"/>
  <c r="E55" i="8"/>
  <c r="D55" i="8"/>
  <c r="D66" i="10" l="1"/>
  <c r="D67" i="10" s="1"/>
  <c r="H77" i="10"/>
  <c r="C77" i="10" s="1"/>
  <c r="D71" i="10"/>
  <c r="D72" i="10" s="1"/>
  <c r="H89" i="10"/>
  <c r="C89" i="10" s="1"/>
  <c r="B87" i="8"/>
  <c r="B84" i="8"/>
  <c r="B96" i="8" s="1"/>
  <c r="B83" i="8"/>
  <c r="B95" i="8" s="1"/>
  <c r="B82" i="8"/>
  <c r="B94" i="8" s="1"/>
  <c r="B81" i="8"/>
  <c r="B93" i="8" s="1"/>
  <c r="B80" i="8"/>
  <c r="B92" i="8" s="1"/>
  <c r="B75" i="8"/>
  <c r="B72" i="8"/>
  <c r="B71" i="8"/>
  <c r="B70" i="8"/>
  <c r="B62" i="8"/>
  <c r="B57" i="8"/>
  <c r="B61" i="8" s="1"/>
  <c r="G56" i="8"/>
  <c r="G57" i="8" s="1"/>
  <c r="G61" i="8" s="1"/>
  <c r="F56" i="8"/>
  <c r="F57" i="8" s="1"/>
  <c r="F61" i="8" s="1"/>
  <c r="E56" i="8"/>
  <c r="E57" i="8" s="1"/>
  <c r="E61" i="8" s="1"/>
  <c r="D56" i="8"/>
  <c r="D57" i="8" s="1"/>
  <c r="D61" i="8" s="1"/>
  <c r="B52" i="8"/>
  <c r="B60" i="8" s="1"/>
  <c r="B51" i="8"/>
  <c r="G46" i="8"/>
  <c r="G47" i="8" s="1"/>
  <c r="G48" i="8" s="1"/>
  <c r="G50" i="8" s="1"/>
  <c r="G51" i="8" s="1"/>
  <c r="G52" i="8" s="1"/>
  <c r="F46" i="8"/>
  <c r="F47" i="8" s="1"/>
  <c r="F48" i="8" s="1"/>
  <c r="F50" i="8" s="1"/>
  <c r="F51" i="8" s="1"/>
  <c r="F52" i="8" s="1"/>
  <c r="E46" i="8"/>
  <c r="E47" i="8" s="1"/>
  <c r="E48" i="8" s="1"/>
  <c r="E50" i="8" s="1"/>
  <c r="E51" i="8" s="1"/>
  <c r="E52" i="8" s="1"/>
  <c r="D46" i="8"/>
  <c r="D33" i="8"/>
  <c r="G32" i="8"/>
  <c r="F32" i="8"/>
  <c r="E32" i="8"/>
  <c r="G31" i="8"/>
  <c r="F31" i="8"/>
  <c r="E31" i="8"/>
  <c r="G28" i="8"/>
  <c r="F28" i="8"/>
  <c r="E28" i="8"/>
  <c r="G27" i="8"/>
  <c r="F27" i="8"/>
  <c r="E27" i="8"/>
  <c r="C24" i="8"/>
  <c r="E67" i="10" l="1"/>
  <c r="F67" i="10" s="1"/>
  <c r="G67" i="10" s="1"/>
  <c r="C93" i="10"/>
  <c r="C87" i="10"/>
  <c r="E72" i="10"/>
  <c r="F72" i="10" s="1"/>
  <c r="G72" i="10" s="1"/>
  <c r="C81" i="10"/>
  <c r="C75" i="10"/>
  <c r="D47" i="8"/>
  <c r="D48" i="8" s="1"/>
  <c r="D50" i="8" s="1"/>
  <c r="D51" i="8" s="1"/>
  <c r="D52" i="8" s="1"/>
  <c r="C70" i="8"/>
  <c r="C71" i="8" s="1"/>
  <c r="C65" i="8"/>
  <c r="C66" i="8" s="1"/>
  <c r="F60" i="8"/>
  <c r="F62" i="8" s="1"/>
  <c r="G60" i="8"/>
  <c r="G62" i="8" s="1"/>
  <c r="E60" i="8"/>
  <c r="E62" i="8" s="1"/>
  <c r="G33" i="8"/>
  <c r="G65" i="8" s="1"/>
  <c r="E33" i="8"/>
  <c r="E65" i="8" s="1"/>
  <c r="F33" i="8"/>
  <c r="F65" i="8" s="1"/>
  <c r="H90" i="10" l="1"/>
  <c r="C90" i="10" s="1"/>
  <c r="D60" i="8"/>
  <c r="D62" i="8" s="1"/>
  <c r="D70" i="8" s="1"/>
  <c r="D71" i="8" s="1"/>
  <c r="C93" i="8" s="1"/>
  <c r="D65" i="8"/>
  <c r="D66" i="8" s="1"/>
  <c r="H78" i="10"/>
  <c r="C78" i="10" s="1"/>
  <c r="C67" i="8"/>
  <c r="C80" i="8"/>
  <c r="C72" i="8"/>
  <c r="C92" i="8"/>
  <c r="G70" i="8"/>
  <c r="G71" i="8" s="1"/>
  <c r="C96" i="8" s="1"/>
  <c r="E70" i="8"/>
  <c r="E71" i="8" s="1"/>
  <c r="C94" i="8" s="1"/>
  <c r="F70" i="8"/>
  <c r="F71" i="8" s="1"/>
  <c r="C95" i="8" s="1"/>
  <c r="G66" i="8"/>
  <c r="C84" i="8" s="1"/>
  <c r="E66" i="8"/>
  <c r="C82" i="8" s="1"/>
  <c r="F66" i="8"/>
  <c r="C83" i="8" s="1"/>
  <c r="D67" i="8" l="1"/>
  <c r="E67" i="8" s="1"/>
  <c r="F67" i="8" s="1"/>
  <c r="G67" i="8" s="1"/>
  <c r="C81" i="8"/>
  <c r="H89" i="8"/>
  <c r="C89" i="8" s="1"/>
  <c r="H77" i="8"/>
  <c r="C77" i="8" s="1"/>
  <c r="D72" i="8"/>
  <c r="C87" i="8"/>
  <c r="C75" i="8"/>
  <c r="H78" i="8" l="1"/>
  <c r="C78" i="8" s="1"/>
  <c r="E72" i="8"/>
  <c r="F72" i="8" s="1"/>
  <c r="G72" i="8" s="1"/>
  <c r="H90" i="8" l="1"/>
  <c r="C90" i="8" s="1"/>
</calcChain>
</file>

<file path=xl/sharedStrings.xml><?xml version="1.0" encoding="utf-8"?>
<sst xmlns="http://schemas.openxmlformats.org/spreadsheetml/2006/main" count="205" uniqueCount="62">
  <si>
    <t>nominal</t>
  </si>
  <si>
    <t>real (diskontiert)</t>
  </si>
  <si>
    <t>kumuliert (diskontiert)</t>
  </si>
  <si>
    <t>Kalkulatorische durchschn. Marge</t>
  </si>
  <si>
    <t>Monatliche Bestellungen</t>
  </si>
  <si>
    <t>Online erzielter zusätzlicher Deckungsbeitrag</t>
  </si>
  <si>
    <t>Interne Schulung und Organisation</t>
  </si>
  <si>
    <t>Jahres-Onlineumsatz Brutto (ohne Retouren)</t>
  </si>
  <si>
    <t>Jahres-Onlineumsatz Netto (abzgl. Logistik etc.)</t>
  </si>
  <si>
    <t>Jahres-Mehrumsatz Netto (abzgl. Kannibalisierung)</t>
  </si>
  <si>
    <t>Durchschnittlicher Bestellwert</t>
  </si>
  <si>
    <t>Retourenquote</t>
  </si>
  <si>
    <t>Anteil Umsatz Offline -&gt; Online (Kannibalismus)</t>
  </si>
  <si>
    <t>Positiver Cashflow</t>
  </si>
  <si>
    <t>Payback / Breakeven inkl. Investition</t>
  </si>
  <si>
    <t>Versand-/Logistikkosten (nicht an Kunden überwälzt)</t>
  </si>
  <si>
    <t>Online vorbereiteter und gesicherter stationärer Umsatz</t>
  </si>
  <si>
    <t>Online vorbereiteter und gesicherter stationärer Deckungsbeitrag</t>
  </si>
  <si>
    <t>Online gesicherter stationärer Deckungsbeitrag</t>
  </si>
  <si>
    <t>Cash-Flow Omni-Channel</t>
  </si>
  <si>
    <t>Omni-Channel zusätzlicher Deckungsbeitrag</t>
  </si>
  <si>
    <t>Resultate reine Online Betrachtung</t>
  </si>
  <si>
    <t>Resultate Omni-Channel Betrachtung</t>
  </si>
  <si>
    <t>Cash-Flow Online</t>
  </si>
  <si>
    <t>Jahr 0</t>
  </si>
  <si>
    <t>Jahr 1</t>
  </si>
  <si>
    <t>Jahr 2</t>
  </si>
  <si>
    <t>Jahr 4</t>
  </si>
  <si>
    <t>Jahr 3</t>
  </si>
  <si>
    <t>Personalkosten</t>
  </si>
  <si>
    <t>Marketing &amp; Controlling</t>
  </si>
  <si>
    <t>Hosting / Betrieb / System-Anpassungen und Weiterentwicklung</t>
  </si>
  <si>
    <t>Total Investition</t>
  </si>
  <si>
    <t>Total Betriebskosten</t>
  </si>
  <si>
    <t>Transaktionen pro Tag</t>
  </si>
  <si>
    <t>Investitionsrechnung - Basisdaten</t>
  </si>
  <si>
    <t>Investitionsrechnung - Diagramme</t>
  </si>
  <si>
    <t xml:space="preserve">Schritt 1 - Parameter </t>
  </si>
  <si>
    <t>Schritt 2 - Investition</t>
  </si>
  <si>
    <t>Schritt 3 - jährliche Betriebskosten</t>
  </si>
  <si>
    <t>Schritt 4 - Transaktionsprognose auf Tagesbasis (30 Tage pro Monat)</t>
  </si>
  <si>
    <t>Umsatz der durch ROPO (Research online, purchase offline) gesichert wird</t>
  </si>
  <si>
    <t>Kalkulatorischer Zinssatz</t>
  </si>
  <si>
    <t>Durchschnittliche Transaktionsgrösse ohne MwSt</t>
  </si>
  <si>
    <t>Durchschnittliche Bruttomarge auf dem Sortiment</t>
  </si>
  <si>
    <t>Wertmässiger Anteil der Bestellungen, die zurückgesandt werden</t>
  </si>
  <si>
    <t>Versand-/Logistikkosten welche das Unternehmen pro Bestellung finanziert</t>
  </si>
  <si>
    <t>Shift; Umsatz, der bislang an bestehenden Touchpoints erzielt wurde</t>
  </si>
  <si>
    <t>Umsatz an den bisherigen Touchpoints (auch Aussendienst, Callcenter etc.)</t>
  </si>
  <si>
    <t>Weitere Investitionskosten</t>
  </si>
  <si>
    <t>Personalkosten intern/extern</t>
  </si>
  <si>
    <t>Produktinformationen und -bilder</t>
  </si>
  <si>
    <t>Realisierung Plattform, Schnittstellen, Umsysteme</t>
  </si>
  <si>
    <t>Aufbau oder  Anpassung Organisation / Schulung / Infrastruktur</t>
  </si>
  <si>
    <t>Initiale Marketingkosten (SEO, SEM, Analytics etc.)</t>
  </si>
  <si>
    <t>Weitere Betriebskosten</t>
  </si>
  <si>
    <t>Jahres-Onlineumsatz Brutto (bereinigt um Retouren)</t>
  </si>
  <si>
    <t>Investitionsrechnung - Ergebnisse / Übersicht</t>
  </si>
  <si>
    <t>Interner Zinssatz fürInvestitionen / Opportunitätskosten</t>
  </si>
  <si>
    <t>Gesamter Netto-Handelsumsatz im Unternehmen</t>
  </si>
  <si>
    <t>Anteil am Handelsumsatz, der mit Online in Zukunft gesichert wird</t>
  </si>
  <si>
    <t>Vervollständigen Sie die grün hinterlegten 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</si>
</sst>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&quot;Fr.&quot;\ #,##0"/>
  </numFmts>
  <fonts count="20" x14ac:knownFonts="1">
    <font>
      <sz val="10"/>
      <name val="Arial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20"/>
      <color indexed="1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i/>
      <sz val="10"/>
      <color theme="1" tint="0.499984740745262"/>
      <name val="Arial"/>
      <family val="2"/>
    </font>
    <font>
      <i/>
      <sz val="14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30"/>
      </top>
      <bottom/>
      <diagonal/>
    </border>
    <border>
      <left/>
      <right style="thin">
        <color indexed="64"/>
      </right>
      <top style="thin">
        <color indexed="30"/>
      </top>
      <bottom/>
      <diagonal/>
    </border>
  </borders>
  <cellStyleXfs count="2">
    <xf numFmtId="0" fontId="0" fillId="0" borderId="0"/>
    <xf numFmtId="0" fontId="13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7" fillId="3" borderId="0" xfId="0" applyFont="1" applyFill="1"/>
    <xf numFmtId="0" fontId="10" fillId="3" borderId="0" xfId="0" applyFont="1" applyFill="1"/>
    <xf numFmtId="9" fontId="9" fillId="4" borderId="1" xfId="0" applyNumberFormat="1" applyFont="1" applyFill="1" applyBorder="1"/>
    <xf numFmtId="0" fontId="9" fillId="4" borderId="0" xfId="0" applyFont="1" applyFill="1" applyBorder="1" applyAlignment="1">
      <alignment horizontal="right"/>
    </xf>
    <xf numFmtId="4" fontId="9" fillId="4" borderId="0" xfId="0" applyNumberFormat="1" applyFont="1" applyFill="1" applyBorder="1"/>
    <xf numFmtId="9" fontId="10" fillId="4" borderId="0" xfId="0" applyNumberFormat="1" applyFont="1" applyFill="1" applyBorder="1"/>
    <xf numFmtId="9" fontId="9" fillId="4" borderId="0" xfId="0" applyNumberFormat="1" applyFont="1" applyFill="1" applyBorder="1"/>
    <xf numFmtId="0" fontId="10" fillId="4" borderId="1" xfId="0" applyFont="1" applyFill="1" applyBorder="1"/>
    <xf numFmtId="0" fontId="10" fillId="4" borderId="0" xfId="0" applyFont="1" applyFill="1" applyBorder="1"/>
    <xf numFmtId="0" fontId="12" fillId="4" borderId="0" xfId="0" applyFont="1" applyFill="1" applyBorder="1" applyAlignment="1">
      <alignment horizontal="right"/>
    </xf>
    <xf numFmtId="4" fontId="12" fillId="4" borderId="0" xfId="0" applyNumberFormat="1" applyFont="1" applyFill="1" applyBorder="1"/>
    <xf numFmtId="0" fontId="15" fillId="0" borderId="0" xfId="0" applyFont="1"/>
    <xf numFmtId="0" fontId="11" fillId="3" borderId="0" xfId="0" applyFont="1" applyFill="1"/>
    <xf numFmtId="0" fontId="10" fillId="0" borderId="0" xfId="0" applyFont="1" applyFill="1"/>
    <xf numFmtId="0" fontId="16" fillId="3" borderId="0" xfId="0" applyFont="1" applyFill="1"/>
    <xf numFmtId="0" fontId="3" fillId="4" borderId="7" xfId="0" applyFont="1" applyFill="1" applyBorder="1"/>
    <xf numFmtId="4" fontId="9" fillId="4" borderId="8" xfId="0" applyNumberFormat="1" applyFont="1" applyFill="1" applyBorder="1"/>
    <xf numFmtId="0" fontId="4" fillId="4" borderId="2" xfId="0" applyFont="1" applyFill="1" applyBorder="1"/>
    <xf numFmtId="0" fontId="4" fillId="4" borderId="5" xfId="0" applyFont="1" applyFill="1" applyBorder="1"/>
    <xf numFmtId="0" fontId="4" fillId="4" borderId="7" xfId="0" applyFont="1" applyFill="1" applyBorder="1"/>
    <xf numFmtId="9" fontId="9" fillId="4" borderId="3" xfId="0" applyNumberFormat="1" applyFont="1" applyFill="1" applyBorder="1"/>
    <xf numFmtId="9" fontId="9" fillId="4" borderId="4" xfId="0" applyNumberFormat="1" applyFont="1" applyFill="1" applyBorder="1"/>
    <xf numFmtId="9" fontId="9" fillId="4" borderId="6" xfId="0" applyNumberFormat="1" applyFont="1" applyFill="1" applyBorder="1"/>
    <xf numFmtId="9" fontId="10" fillId="4" borderId="8" xfId="0" applyNumberFormat="1" applyFont="1" applyFill="1" applyBorder="1"/>
    <xf numFmtId="9" fontId="9" fillId="4" borderId="8" xfId="0" applyNumberFormat="1" applyFont="1" applyFill="1" applyBorder="1"/>
    <xf numFmtId="9" fontId="9" fillId="4" borderId="9" xfId="0" applyNumberFormat="1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4" fontId="10" fillId="4" borderId="0" xfId="0" applyNumberFormat="1" applyFont="1" applyFill="1" applyBorder="1"/>
    <xf numFmtId="4" fontId="10" fillId="4" borderId="6" xfId="0" applyNumberFormat="1" applyFont="1" applyFill="1" applyBorder="1"/>
    <xf numFmtId="4" fontId="10" fillId="4" borderId="8" xfId="0" applyNumberFormat="1" applyFont="1" applyFill="1" applyBorder="1"/>
    <xf numFmtId="4" fontId="10" fillId="4" borderId="9" xfId="0" applyNumberFormat="1" applyFont="1" applyFill="1" applyBorder="1"/>
    <xf numFmtId="0" fontId="3" fillId="4" borderId="2" xfId="0" applyFont="1" applyFill="1" applyBorder="1"/>
    <xf numFmtId="0" fontId="3" fillId="4" borderId="5" xfId="0" applyFont="1" applyFill="1" applyBorder="1"/>
    <xf numFmtId="0" fontId="13" fillId="4" borderId="3" xfId="0" applyFont="1" applyFill="1" applyBorder="1"/>
    <xf numFmtId="0" fontId="13" fillId="4" borderId="0" xfId="0" applyFont="1" applyFill="1" applyBorder="1"/>
    <xf numFmtId="0" fontId="17" fillId="4" borderId="8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" xfId="0" applyFont="1" applyFill="1" applyBorder="1" applyAlignment="1">
      <alignment horizontal="right"/>
    </xf>
    <xf numFmtId="0" fontId="1" fillId="0" borderId="0" xfId="0" applyFont="1" applyFill="1"/>
    <xf numFmtId="0" fontId="10" fillId="5" borderId="0" xfId="0" applyFont="1" applyFill="1"/>
    <xf numFmtId="10" fontId="17" fillId="4" borderId="0" xfId="0" applyNumberFormat="1" applyFont="1" applyFill="1" applyBorder="1"/>
    <xf numFmtId="0" fontId="6" fillId="3" borderId="5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1" fillId="3" borderId="6" xfId="0" applyFont="1" applyFill="1" applyBorder="1"/>
    <xf numFmtId="0" fontId="14" fillId="4" borderId="0" xfId="0" applyFont="1" applyFill="1" applyBorder="1"/>
    <xf numFmtId="0" fontId="13" fillId="4" borderId="0" xfId="0" applyFont="1" applyFill="1" applyBorder="1" applyAlignment="1">
      <alignment horizontal="right"/>
    </xf>
    <xf numFmtId="4" fontId="10" fillId="3" borderId="0" xfId="0" applyNumberFormat="1" applyFont="1" applyFill="1" applyBorder="1"/>
    <xf numFmtId="4" fontId="10" fillId="3" borderId="6" xfId="0" applyNumberFormat="1" applyFont="1" applyFill="1" applyBorder="1"/>
    <xf numFmtId="0" fontId="4" fillId="4" borderId="10" xfId="0" applyFont="1" applyFill="1" applyBorder="1"/>
    <xf numFmtId="0" fontId="10" fillId="4" borderId="11" xfId="0" applyFont="1" applyFill="1" applyBorder="1"/>
    <xf numFmtId="0" fontId="10" fillId="4" borderId="6" xfId="0" applyFont="1" applyFill="1" applyBorder="1"/>
    <xf numFmtId="10" fontId="17" fillId="4" borderId="8" xfId="0" applyNumberFormat="1" applyFont="1" applyFill="1" applyBorder="1"/>
    <xf numFmtId="0" fontId="10" fillId="4" borderId="8" xfId="0" applyFont="1" applyFill="1" applyBorder="1"/>
    <xf numFmtId="0" fontId="10" fillId="4" borderId="9" xfId="0" applyFont="1" applyFill="1" applyBorder="1"/>
    <xf numFmtId="1" fontId="17" fillId="6" borderId="1" xfId="0" applyNumberFormat="1" applyFont="1" applyFill="1" applyBorder="1" applyProtection="1">
      <protection locked="0"/>
    </xf>
    <xf numFmtId="3" fontId="17" fillId="6" borderId="0" xfId="0" applyNumberFormat="1" applyFont="1" applyFill="1" applyBorder="1" applyProtection="1">
      <protection locked="0"/>
    </xf>
    <xf numFmtId="9" fontId="17" fillId="6" borderId="3" xfId="0" applyNumberFormat="1" applyFont="1" applyFill="1" applyBorder="1" applyProtection="1">
      <protection locked="0"/>
    </xf>
    <xf numFmtId="9" fontId="17" fillId="6" borderId="0" xfId="0" applyNumberFormat="1" applyFont="1" applyFill="1" applyBorder="1" applyProtection="1">
      <protection locked="0"/>
    </xf>
    <xf numFmtId="9" fontId="17" fillId="6" borderId="8" xfId="0" applyNumberFormat="1" applyFont="1" applyFill="1" applyBorder="1" applyProtection="1">
      <protection locked="0"/>
    </xf>
    <xf numFmtId="0" fontId="3" fillId="2" borderId="3" xfId="0" applyFont="1" applyFill="1" applyBorder="1"/>
    <xf numFmtId="0" fontId="10" fillId="2" borderId="3" xfId="0" applyFont="1" applyFill="1" applyBorder="1"/>
    <xf numFmtId="0" fontId="3" fillId="5" borderId="3" xfId="0" applyFont="1" applyFill="1" applyBorder="1"/>
    <xf numFmtId="0" fontId="10" fillId="5" borderId="3" xfId="0" applyFont="1" applyFill="1" applyBorder="1"/>
    <xf numFmtId="4" fontId="10" fillId="5" borderId="3" xfId="0" applyNumberFormat="1" applyFont="1" applyFill="1" applyBorder="1"/>
    <xf numFmtId="0" fontId="1" fillId="5" borderId="0" xfId="0" applyFont="1" applyFill="1"/>
    <xf numFmtId="0" fontId="15" fillId="5" borderId="0" xfId="0" applyFont="1" applyFill="1"/>
    <xf numFmtId="0" fontId="3" fillId="5" borderId="0" xfId="0" applyFont="1" applyFill="1"/>
    <xf numFmtId="164" fontId="17" fillId="6" borderId="0" xfId="0" applyNumberFormat="1" applyFont="1" applyFill="1" applyBorder="1" applyProtection="1">
      <protection locked="0"/>
    </xf>
    <xf numFmtId="164" fontId="13" fillId="6" borderId="3" xfId="0" applyNumberFormat="1" applyFont="1" applyFill="1" applyBorder="1" applyProtection="1">
      <protection locked="0"/>
    </xf>
    <xf numFmtId="164" fontId="13" fillId="6" borderId="0" xfId="0" applyNumberFormat="1" applyFont="1" applyFill="1" applyBorder="1" applyProtection="1">
      <protection locked="0"/>
    </xf>
    <xf numFmtId="164" fontId="17" fillId="4" borderId="8" xfId="0" applyNumberFormat="1" applyFont="1" applyFill="1" applyBorder="1"/>
    <xf numFmtId="164" fontId="13" fillId="4" borderId="3" xfId="0" applyNumberFormat="1" applyFont="1" applyFill="1" applyBorder="1" applyProtection="1">
      <protection locked="0"/>
    </xf>
    <xf numFmtId="164" fontId="13" fillId="4" borderId="4" xfId="0" applyNumberFormat="1" applyFont="1" applyFill="1" applyBorder="1" applyProtection="1">
      <protection locked="0"/>
    </xf>
    <xf numFmtId="164" fontId="13" fillId="4" borderId="0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7" fillId="4" borderId="9" xfId="0" applyNumberFormat="1" applyFont="1" applyFill="1" applyBorder="1"/>
    <xf numFmtId="164" fontId="14" fillId="4" borderId="0" xfId="0" applyNumberFormat="1" applyFont="1" applyFill="1" applyBorder="1"/>
    <xf numFmtId="164" fontId="14" fillId="4" borderId="6" xfId="0" applyNumberFormat="1" applyFont="1" applyFill="1" applyBorder="1"/>
    <xf numFmtId="164" fontId="13" fillId="4" borderId="0" xfId="0" applyNumberFormat="1" applyFont="1" applyFill="1" applyBorder="1"/>
    <xf numFmtId="164" fontId="13" fillId="4" borderId="6" xfId="0" applyNumberFormat="1" applyFont="1" applyFill="1" applyBorder="1"/>
    <xf numFmtId="164" fontId="17" fillId="4" borderId="0" xfId="0" applyNumberFormat="1" applyFont="1" applyFill="1" applyBorder="1"/>
    <xf numFmtId="164" fontId="17" fillId="4" borderId="6" xfId="0" applyNumberFormat="1" applyFont="1" applyFill="1" applyBorder="1"/>
    <xf numFmtId="164" fontId="17" fillId="4" borderId="1" xfId="0" applyNumberFormat="1" applyFont="1" applyFill="1" applyBorder="1"/>
    <xf numFmtId="0" fontId="16" fillId="3" borderId="2" xfId="0" applyFont="1" applyFill="1" applyBorder="1"/>
    <xf numFmtId="0" fontId="10" fillId="3" borderId="3" xfId="0" applyFont="1" applyFill="1" applyBorder="1"/>
    <xf numFmtId="4" fontId="10" fillId="3" borderId="3" xfId="0" applyNumberFormat="1" applyFont="1" applyFill="1" applyBorder="1"/>
    <xf numFmtId="4" fontId="10" fillId="3" borderId="4" xfId="0" applyNumberFormat="1" applyFont="1" applyFill="1" applyBorder="1"/>
    <xf numFmtId="9" fontId="9" fillId="4" borderId="11" xfId="0" applyNumberFormat="1" applyFont="1" applyFill="1" applyBorder="1"/>
    <xf numFmtId="164" fontId="13" fillId="4" borderId="9" xfId="0" applyNumberFormat="1" applyFont="1" applyFill="1" applyBorder="1"/>
    <xf numFmtId="3" fontId="17" fillId="6" borderId="8" xfId="0" applyNumberFormat="1" applyFont="1" applyFill="1" applyBorder="1" applyProtection="1">
      <protection locked="0"/>
    </xf>
    <xf numFmtId="9" fontId="10" fillId="4" borderId="1" xfId="0" applyNumberFormat="1" applyFont="1" applyFill="1" applyBorder="1"/>
    <xf numFmtId="9" fontId="18" fillId="4" borderId="3" xfId="0" applyNumberFormat="1" applyFont="1" applyFill="1" applyBorder="1" applyProtection="1">
      <protection locked="0"/>
    </xf>
    <xf numFmtId="9" fontId="18" fillId="4" borderId="0" xfId="0" applyNumberFormat="1" applyFont="1" applyFill="1" applyBorder="1" applyProtection="1">
      <protection locked="0"/>
    </xf>
    <xf numFmtId="9" fontId="18" fillId="4" borderId="8" xfId="0" applyNumberFormat="1" applyFont="1" applyFill="1" applyBorder="1" applyProtection="1">
      <protection locked="0"/>
    </xf>
    <xf numFmtId="165" fontId="17" fillId="6" borderId="0" xfId="0" applyNumberFormat="1" applyFont="1" applyFill="1" applyBorder="1" applyProtection="1">
      <protection locked="0"/>
    </xf>
    <xf numFmtId="3" fontId="14" fillId="4" borderId="0" xfId="0" applyNumberFormat="1" applyFont="1" applyFill="1" applyBorder="1"/>
    <xf numFmtId="3" fontId="14" fillId="4" borderId="6" xfId="0" applyNumberFormat="1" applyFont="1" applyFill="1" applyBorder="1"/>
    <xf numFmtId="9" fontId="19" fillId="4" borderId="0" xfId="0" applyNumberFormat="1" applyFont="1" applyFill="1" applyBorder="1" applyProtection="1">
      <protection locked="0"/>
    </xf>
    <xf numFmtId="0" fontId="1" fillId="0" borderId="0" xfId="0" applyFont="1" applyBorder="1"/>
  </cellXfs>
  <cellStyles count="2">
    <cellStyle name="Standard" xfId="0" builtinId="0"/>
    <cellStyle name="Standard 2" xfId="1"/>
  </cellStyles>
  <dxfs count="2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ROI E-Commerce</a:t>
            </a:r>
            <a:r>
              <a:rPr lang="de-CH" baseline="0"/>
              <a:t> Plattformen (Onlineumsätze) </a:t>
            </a:r>
          </a:p>
        </c:rich>
      </c:tx>
      <c:layout>
        <c:manualLayout>
          <c:xMode val="edge"/>
          <c:yMode val="edge"/>
          <c:x val="0.16131836840306554"/>
          <c:y val="2.666670138893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4533784376114"/>
          <c:y val="0.14800019270858425"/>
          <c:w val="0.63313123082923572"/>
          <c:h val="0.77028059678885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'Investitionsrechnung-Blanko'!$B$65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'Investitionsrechnung-Blanko'!$C$16:$G$16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'Investitionsrechnung-Blanko'!$C$65:$G$65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'Investitionsrechnung-Blanko'!$B$66</c:f>
              <c:strCache>
                <c:ptCount val="1"/>
                <c:pt idx="0">
                  <c:v>real (diskontiert)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'Investitionsrechnung-Blanko'!$C$16:$G$16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'Investitionsrechnung-Blanko'!$C$66:$G$66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6208"/>
        <c:axId val="50415872"/>
      </c:barChart>
      <c:lineChart>
        <c:grouping val="standard"/>
        <c:varyColors val="0"/>
        <c:ser>
          <c:idx val="2"/>
          <c:order val="2"/>
          <c:tx>
            <c:strRef>
              <c:f>'Investitionsrechnung-Blanko'!$B$67</c:f>
              <c:strCache>
                <c:ptCount val="1"/>
                <c:pt idx="0">
                  <c:v>kumuliert (diskontiert)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'Investitionsrechnung-Blanko'!$C$15:$G$15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'Investitionsrechnung-Blanko'!$C$67:$G$67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6208"/>
        <c:axId val="50415872"/>
      </c:lineChart>
      <c:catAx>
        <c:axId val="1004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4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200"/>
                  <a:t>Cash-Flow</a:t>
                </a:r>
              </a:p>
            </c:rich>
          </c:tx>
          <c:layout>
            <c:manualLayout>
              <c:xMode val="edge"/>
              <c:yMode val="edge"/>
              <c:x val="1.7861988470402824E-3"/>
              <c:y val="0.4235709630255949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Fr.&quot;\ 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462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617994703258"/>
          <c:y val="0.40303369796896193"/>
          <c:w val="0.20468352119958838"/>
          <c:h val="0.24533365277819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800" b="1" i="0" baseline="0">
                <a:effectLst/>
              </a:rPr>
              <a:t>ROI E-Commerce Plattformen (Omni-Channel Umsätze) 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16131836840306554"/>
          <c:y val="2.666670138893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4533784376114"/>
          <c:y val="0.14800019270858425"/>
          <c:w val="0.64033072562358273"/>
          <c:h val="0.74821069958847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'Investitionsrechnung-Blanko'!$B$70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'Investitionsrechnung-Blanko'!$C$16:$G$16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'Investitionsrechnung-Blanko'!$C$70:$G$70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'Investitionsrechnung-Blanko'!$B$71</c:f>
              <c:strCache>
                <c:ptCount val="1"/>
                <c:pt idx="0">
                  <c:v>real (diskontiert)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'Investitionsrechnung-Blanko'!$C$16:$G$16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'Investitionsrechnung-Blanko'!$C$71:$G$71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7232"/>
        <c:axId val="50418752"/>
      </c:barChart>
      <c:lineChart>
        <c:grouping val="standard"/>
        <c:varyColors val="0"/>
        <c:ser>
          <c:idx val="2"/>
          <c:order val="2"/>
          <c:tx>
            <c:strRef>
              <c:f>'Investitionsrechnung-Blanko'!$B$72</c:f>
              <c:strCache>
                <c:ptCount val="1"/>
                <c:pt idx="0">
                  <c:v>kumuliert (diskontiert)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'Investitionsrechnung-Blanko'!$C$72:$G$72</c:f>
              <c:numCache>
                <c:formatCode>"Fr."\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7232"/>
        <c:axId val="50418752"/>
      </c:lineChart>
      <c:catAx>
        <c:axId val="100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4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1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200"/>
                  <a:t>Cash-Flow</a:t>
                </a:r>
              </a:p>
            </c:rich>
          </c:tx>
          <c:layout>
            <c:manualLayout>
              <c:xMode val="edge"/>
              <c:yMode val="edge"/>
              <c:x val="3.2828822412155748E-3"/>
              <c:y val="0.4213338607594936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Fr.&quot;\ 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4723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1131519274377"/>
          <c:y val="0.42468847736625509"/>
          <c:w val="0.20468352119958838"/>
          <c:h val="0.24533365277819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ROI E-Commerce</a:t>
            </a:r>
            <a:r>
              <a:rPr lang="de-CH" baseline="0"/>
              <a:t> Plattformen (Onlineumsätze) </a:t>
            </a:r>
          </a:p>
        </c:rich>
      </c:tx>
      <c:layout>
        <c:manualLayout>
          <c:xMode val="edge"/>
          <c:yMode val="edge"/>
          <c:x val="0.16131836840306554"/>
          <c:y val="2.666670138893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4533784376114"/>
          <c:y val="0.14800019270858425"/>
          <c:w val="0.63313123082923572"/>
          <c:h val="0.77028059678885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'Investitionsrechnung-Beispiel'!$B$65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'Investitionsrechnung-Beispiel'!$C$16:$G$16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'Investitionsrechnung-Beispiel'!$C$65:$G$65</c:f>
              <c:numCache>
                <c:formatCode>"Fr."\ #,##0.00</c:formatCode>
                <c:ptCount val="5"/>
                <c:pt idx="0">
                  <c:v>-1050000</c:v>
                </c:pt>
                <c:pt idx="1">
                  <c:v>-393392</c:v>
                </c:pt>
                <c:pt idx="2">
                  <c:v>-265088</c:v>
                </c:pt>
                <c:pt idx="3">
                  <c:v>-8480</c:v>
                </c:pt>
                <c:pt idx="4">
                  <c:v>504736</c:v>
                </c:pt>
              </c:numCache>
            </c:numRef>
          </c:val>
        </c:ser>
        <c:ser>
          <c:idx val="1"/>
          <c:order val="1"/>
          <c:tx>
            <c:strRef>
              <c:f>'Investitionsrechnung-Beispiel'!$B$66</c:f>
              <c:strCache>
                <c:ptCount val="1"/>
                <c:pt idx="0">
                  <c:v>real (diskontiert)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'Investitionsrechnung-Beispiel'!$C$16:$G$16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'Investitionsrechnung-Beispiel'!$C$66:$G$66</c:f>
              <c:numCache>
                <c:formatCode>"Fr."\ #,##0.00</c:formatCode>
                <c:ptCount val="5"/>
                <c:pt idx="0">
                  <c:v>-1050000</c:v>
                </c:pt>
                <c:pt idx="1">
                  <c:v>-374659.04761904757</c:v>
                </c:pt>
                <c:pt idx="2">
                  <c:v>-240442.63038548752</c:v>
                </c:pt>
                <c:pt idx="3">
                  <c:v>-7325.3428355469168</c:v>
                </c:pt>
                <c:pt idx="4">
                  <c:v>415247.55631655536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9792"/>
        <c:axId val="99344384"/>
      </c:barChart>
      <c:lineChart>
        <c:grouping val="standard"/>
        <c:varyColors val="0"/>
        <c:ser>
          <c:idx val="2"/>
          <c:order val="2"/>
          <c:tx>
            <c:strRef>
              <c:f>'Investitionsrechnung-Beispiel'!$B$67</c:f>
              <c:strCache>
                <c:ptCount val="1"/>
                <c:pt idx="0">
                  <c:v>kumuliert (diskontiert)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'Investitionsrechnung-Beispiel'!$C$15:$G$15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'Investitionsrechnung-Beispiel'!$C$67:$G$67</c:f>
              <c:numCache>
                <c:formatCode>"Fr."\ #,##0.00</c:formatCode>
                <c:ptCount val="5"/>
                <c:pt idx="0">
                  <c:v>-1050000</c:v>
                </c:pt>
                <c:pt idx="1">
                  <c:v>-1424659.0476190476</c:v>
                </c:pt>
                <c:pt idx="2">
                  <c:v>-1665101.6780045351</c:v>
                </c:pt>
                <c:pt idx="3">
                  <c:v>-1672427.0208400821</c:v>
                </c:pt>
                <c:pt idx="4">
                  <c:v>-1257179.4645235268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9792"/>
        <c:axId val="99344384"/>
      </c:lineChart>
      <c:catAx>
        <c:axId val="1004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4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200"/>
                  <a:t>Cash-Flow</a:t>
                </a:r>
              </a:p>
            </c:rich>
          </c:tx>
          <c:layout>
            <c:manualLayout>
              <c:xMode val="edge"/>
              <c:yMode val="edge"/>
              <c:x val="1.7861988470402824E-3"/>
              <c:y val="0.4235709630255949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Fr.&quot;\ 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4979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617994703258"/>
          <c:y val="0.40303369796896193"/>
          <c:w val="0.20468352119958838"/>
          <c:h val="0.24533365277819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800" b="1" i="0" baseline="0">
                <a:effectLst/>
              </a:rPr>
              <a:t>ROI E-Commerce Plattformen (Omni-Channel Umsätze) 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16131836840306554"/>
          <c:y val="2.666670138893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4533784376114"/>
          <c:y val="0.14800019270858425"/>
          <c:w val="0.64033072562358273"/>
          <c:h val="0.74821069958847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'Investitionsrechnung-Beispiel'!$B$70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'Investitionsrechnung-Beispiel'!$C$16:$G$16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'Investitionsrechnung-Beispiel'!$C$70:$G$70</c:f>
              <c:numCache>
                <c:formatCode>"Fr."\ #,##0.00</c:formatCode>
                <c:ptCount val="5"/>
                <c:pt idx="0">
                  <c:v>-1050000</c:v>
                </c:pt>
                <c:pt idx="1">
                  <c:v>731608</c:v>
                </c:pt>
                <c:pt idx="2">
                  <c:v>859912</c:v>
                </c:pt>
                <c:pt idx="3">
                  <c:v>1116520</c:v>
                </c:pt>
                <c:pt idx="4">
                  <c:v>1629736</c:v>
                </c:pt>
              </c:numCache>
            </c:numRef>
          </c:val>
        </c:ser>
        <c:ser>
          <c:idx val="1"/>
          <c:order val="1"/>
          <c:tx>
            <c:strRef>
              <c:f>'Investitionsrechnung-Beispiel'!$B$71</c:f>
              <c:strCache>
                <c:ptCount val="1"/>
                <c:pt idx="0">
                  <c:v>real (diskontiert)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'Investitionsrechnung-Beispiel'!$C$16:$G$16</c:f>
              <c:strCache>
                <c:ptCount val="5"/>
                <c:pt idx="0">
                  <c:v>Jahr 0</c:v>
                </c:pt>
                <c:pt idx="1">
                  <c:v>Jahr 1</c:v>
                </c:pt>
                <c:pt idx="2">
                  <c:v>Jahr 2</c:v>
                </c:pt>
                <c:pt idx="3">
                  <c:v>Jahr 3</c:v>
                </c:pt>
                <c:pt idx="4">
                  <c:v>Jahr 4</c:v>
                </c:pt>
              </c:strCache>
            </c:strRef>
          </c:cat>
          <c:val>
            <c:numRef>
              <c:f>'Investitionsrechnung-Beispiel'!$C$71:$G$71</c:f>
              <c:numCache>
                <c:formatCode>"Fr."\ #,##0.00</c:formatCode>
                <c:ptCount val="5"/>
                <c:pt idx="0">
                  <c:v>-1050000</c:v>
                </c:pt>
                <c:pt idx="1">
                  <c:v>696769.52380952379</c:v>
                </c:pt>
                <c:pt idx="2">
                  <c:v>779965.53287981858</c:v>
                </c:pt>
                <c:pt idx="3">
                  <c:v>964491.95551236358</c:v>
                </c:pt>
                <c:pt idx="4">
                  <c:v>1340787.8404574227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7744"/>
        <c:axId val="99347264"/>
      </c:barChart>
      <c:lineChart>
        <c:grouping val="standard"/>
        <c:varyColors val="0"/>
        <c:ser>
          <c:idx val="2"/>
          <c:order val="2"/>
          <c:tx>
            <c:strRef>
              <c:f>'Investitionsrechnung-Beispiel'!$B$72</c:f>
              <c:strCache>
                <c:ptCount val="1"/>
                <c:pt idx="0">
                  <c:v>kumuliert (diskontiert)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'Investitionsrechnung-Beispiel'!$C$72:$G$72</c:f>
              <c:numCache>
                <c:formatCode>"Fr."\ #,##0.00</c:formatCode>
                <c:ptCount val="5"/>
                <c:pt idx="0">
                  <c:v>-1050000</c:v>
                </c:pt>
                <c:pt idx="1">
                  <c:v>-353230.47619047621</c:v>
                </c:pt>
                <c:pt idx="2">
                  <c:v>426735.05668934237</c:v>
                </c:pt>
                <c:pt idx="3">
                  <c:v>1391227.0122017059</c:v>
                </c:pt>
                <c:pt idx="4">
                  <c:v>2732014.8526591286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7744"/>
        <c:axId val="99347264"/>
      </c:lineChart>
      <c:catAx>
        <c:axId val="100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3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200"/>
                  <a:t>Cash-Flow</a:t>
                </a:r>
              </a:p>
            </c:rich>
          </c:tx>
          <c:layout>
            <c:manualLayout>
              <c:xMode val="edge"/>
              <c:yMode val="edge"/>
              <c:x val="3.2828822412155748E-3"/>
              <c:y val="0.4213338607594936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Fr.&quot;\ 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477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1131519274377"/>
          <c:y val="0.42468847736625509"/>
          <c:w val="0.20468352119958838"/>
          <c:h val="0.24533365277819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100</xdr:row>
      <xdr:rowOff>438150</xdr:rowOff>
    </xdr:from>
    <xdr:to>
      <xdr:col>6</xdr:col>
      <xdr:colOff>897300</xdr:colOff>
      <xdr:row>131</xdr:row>
      <xdr:rowOff>59400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27516</xdr:colOff>
      <xdr:row>133</xdr:row>
      <xdr:rowOff>154517</xdr:rowOff>
    </xdr:from>
    <xdr:to>
      <xdr:col>6</xdr:col>
      <xdr:colOff>905766</xdr:colOff>
      <xdr:row>164</xdr:row>
      <xdr:rowOff>93267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0.79651</cdr:x>
      <cdr:y>0.81577</cdr:y>
    </cdr:from>
    <cdr:to>
      <cdr:x>0.97338</cdr:x>
      <cdr:y>0.91069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25217" y="3964665"/>
          <a:ext cx="1559983" cy="46128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0.80747</cdr:x>
      <cdr:y>0.80224</cdr:y>
    </cdr:from>
    <cdr:to>
      <cdr:x>0.98115</cdr:x>
      <cdr:y>0.89545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121927" y="3898899"/>
          <a:ext cx="1531852" cy="45296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100</xdr:row>
      <xdr:rowOff>438150</xdr:rowOff>
    </xdr:from>
    <xdr:to>
      <xdr:col>6</xdr:col>
      <xdr:colOff>897300</xdr:colOff>
      <xdr:row>131</xdr:row>
      <xdr:rowOff>59400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27516</xdr:colOff>
      <xdr:row>133</xdr:row>
      <xdr:rowOff>154517</xdr:rowOff>
    </xdr:from>
    <xdr:to>
      <xdr:col>6</xdr:col>
      <xdr:colOff>905766</xdr:colOff>
      <xdr:row>164</xdr:row>
      <xdr:rowOff>93267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0.79651</cdr:x>
      <cdr:y>0.81577</cdr:y>
    </cdr:from>
    <cdr:to>
      <cdr:x>0.97338</cdr:x>
      <cdr:y>0.91069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25217" y="3964665"/>
          <a:ext cx="1559983" cy="46128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0.80747</cdr:x>
      <cdr:y>0.80224</cdr:y>
    </cdr:from>
    <cdr:to>
      <cdr:x>0.98115</cdr:x>
      <cdr:y>0.89545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121927" y="3898899"/>
          <a:ext cx="1531852" cy="45296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view="pageLayout" zoomScaleNormal="100" workbookViewId="0"/>
  </sheetViews>
  <sheetFormatPr baseColWidth="10" defaultColWidth="9.109375" defaultRowHeight="13.2" x14ac:dyDescent="0.25"/>
  <cols>
    <col min="1" max="1" width="4.88671875" style="3" customWidth="1"/>
    <col min="2" max="2" width="53" style="3" customWidth="1"/>
    <col min="3" max="3" width="17.109375" style="1" bestFit="1" customWidth="1"/>
    <col min="4" max="7" width="15.44140625" style="1" bestFit="1" customWidth="1"/>
    <col min="8" max="8" width="2.5546875" style="1" customWidth="1"/>
    <col min="9" max="9" width="21.88671875" style="1" bestFit="1" customWidth="1"/>
    <col min="10" max="10" width="5.5546875" style="1" bestFit="1" customWidth="1"/>
    <col min="11" max="16384" width="9.109375" style="1"/>
  </cols>
  <sheetData>
    <row r="1" spans="1:7" ht="37.5" customHeight="1" x14ac:dyDescent="0.25"/>
    <row r="2" spans="1:7" ht="37.5" customHeight="1" x14ac:dyDescent="0.25"/>
    <row r="3" spans="1:7" ht="37.5" customHeight="1" x14ac:dyDescent="0.25"/>
    <row r="4" spans="1:7" ht="37.5" customHeight="1" x14ac:dyDescent="0.4">
      <c r="A4" s="5" t="s">
        <v>35</v>
      </c>
      <c r="C4" s="107"/>
    </row>
    <row r="5" spans="1:7" ht="28.35" customHeight="1" x14ac:dyDescent="0.35">
      <c r="A5" s="46"/>
      <c r="B5" s="19"/>
      <c r="C5" s="106" t="s">
        <v>61</v>
      </c>
      <c r="D5" s="19"/>
      <c r="E5" s="19"/>
      <c r="F5" s="19"/>
      <c r="G5" s="19"/>
    </row>
    <row r="6" spans="1:7" ht="17.399999999999999" x14ac:dyDescent="0.3">
      <c r="A6" s="20" t="s">
        <v>37</v>
      </c>
      <c r="B6" s="7"/>
      <c r="C6" s="18"/>
      <c r="D6" s="18"/>
      <c r="E6" s="18"/>
      <c r="F6" s="18"/>
      <c r="G6" s="52"/>
    </row>
    <row r="7" spans="1:7" s="2" customFormat="1" x14ac:dyDescent="0.25">
      <c r="A7" s="23"/>
      <c r="B7" s="45" t="s">
        <v>42</v>
      </c>
      <c r="C7" s="65"/>
      <c r="D7" s="100" t="s">
        <v>58</v>
      </c>
      <c r="E7" s="26"/>
      <c r="F7" s="26"/>
      <c r="G7" s="27"/>
    </row>
    <row r="8" spans="1:7" s="2" customFormat="1" ht="15" customHeight="1" x14ac:dyDescent="0.25">
      <c r="A8" s="24"/>
      <c r="B8" s="44" t="s">
        <v>10</v>
      </c>
      <c r="C8" s="76"/>
      <c r="D8" s="101" t="s">
        <v>43</v>
      </c>
      <c r="E8" s="12"/>
      <c r="F8" s="12"/>
      <c r="G8" s="28"/>
    </row>
    <row r="9" spans="1:7" s="2" customFormat="1" ht="15" customHeight="1" x14ac:dyDescent="0.25">
      <c r="A9" s="24"/>
      <c r="B9" s="44" t="s">
        <v>3</v>
      </c>
      <c r="C9" s="66"/>
      <c r="D9" s="101" t="s">
        <v>44</v>
      </c>
      <c r="E9" s="12"/>
      <c r="F9" s="12"/>
      <c r="G9" s="28"/>
    </row>
    <row r="10" spans="1:7" s="2" customFormat="1" ht="15" customHeight="1" x14ac:dyDescent="0.25">
      <c r="A10" s="24"/>
      <c r="B10" s="44" t="s">
        <v>11</v>
      </c>
      <c r="C10" s="66"/>
      <c r="D10" s="101" t="s">
        <v>45</v>
      </c>
      <c r="E10" s="12"/>
      <c r="F10" s="12"/>
      <c r="G10" s="28"/>
    </row>
    <row r="11" spans="1:7" s="2" customFormat="1" ht="15" customHeight="1" x14ac:dyDescent="0.25">
      <c r="A11" s="24"/>
      <c r="B11" s="44" t="s">
        <v>15</v>
      </c>
      <c r="C11" s="76"/>
      <c r="D11" s="101" t="s">
        <v>46</v>
      </c>
      <c r="E11" s="12"/>
      <c r="F11" s="12"/>
      <c r="G11" s="28"/>
    </row>
    <row r="12" spans="1:7" s="2" customFormat="1" ht="15" customHeight="1" x14ac:dyDescent="0.25">
      <c r="A12" s="24"/>
      <c r="B12" s="44" t="s">
        <v>12</v>
      </c>
      <c r="C12" s="66"/>
      <c r="D12" s="101" t="s">
        <v>47</v>
      </c>
      <c r="E12" s="12"/>
      <c r="F12" s="12"/>
      <c r="G12" s="28"/>
    </row>
    <row r="13" spans="1:7" s="2" customFormat="1" ht="15" customHeight="1" x14ac:dyDescent="0.25">
      <c r="A13" s="24"/>
      <c r="B13" s="44" t="s">
        <v>59</v>
      </c>
      <c r="C13" s="103"/>
      <c r="D13" s="101" t="s">
        <v>48</v>
      </c>
      <c r="E13" s="12"/>
      <c r="F13" s="12"/>
      <c r="G13" s="28"/>
    </row>
    <row r="14" spans="1:7" s="2" customFormat="1" ht="15" customHeight="1" x14ac:dyDescent="0.25">
      <c r="A14" s="25"/>
      <c r="B14" s="42" t="s">
        <v>60</v>
      </c>
      <c r="C14" s="67"/>
      <c r="D14" s="102" t="s">
        <v>41</v>
      </c>
      <c r="E14" s="30"/>
      <c r="F14" s="30"/>
      <c r="G14" s="31"/>
    </row>
    <row r="15" spans="1:7" ht="28.35" customHeight="1" x14ac:dyDescent="0.25">
      <c r="A15" s="73"/>
      <c r="B15" s="47"/>
      <c r="C15" s="74">
        <v>2016</v>
      </c>
      <c r="D15" s="74">
        <v>2017</v>
      </c>
      <c r="E15" s="74">
        <v>2018</v>
      </c>
      <c r="F15" s="74">
        <v>2019</v>
      </c>
      <c r="G15" s="74">
        <v>2020</v>
      </c>
    </row>
    <row r="16" spans="1:7" ht="17.399999999999999" x14ac:dyDescent="0.3">
      <c r="A16" s="20" t="s">
        <v>38</v>
      </c>
      <c r="B16" s="6"/>
      <c r="C16" s="18" t="s">
        <v>24</v>
      </c>
      <c r="D16" s="18" t="s">
        <v>25</v>
      </c>
      <c r="E16" s="18" t="s">
        <v>26</v>
      </c>
      <c r="F16" s="18" t="s">
        <v>28</v>
      </c>
      <c r="G16" s="52" t="s">
        <v>27</v>
      </c>
    </row>
    <row r="17" spans="1:7" x14ac:dyDescent="0.25">
      <c r="A17" s="38"/>
      <c r="B17" s="40" t="s">
        <v>52</v>
      </c>
      <c r="C17" s="77"/>
      <c r="D17" s="32"/>
      <c r="E17" s="32"/>
      <c r="F17" s="32"/>
      <c r="G17" s="33"/>
    </row>
    <row r="18" spans="1:7" x14ac:dyDescent="0.25">
      <c r="A18" s="39"/>
      <c r="B18" s="41" t="s">
        <v>50</v>
      </c>
      <c r="C18" s="78"/>
      <c r="D18" s="34"/>
      <c r="E18" s="34"/>
      <c r="F18" s="34"/>
      <c r="G18" s="35"/>
    </row>
    <row r="19" spans="1:7" x14ac:dyDescent="0.25">
      <c r="A19" s="39"/>
      <c r="B19" s="41" t="s">
        <v>51</v>
      </c>
      <c r="C19" s="78"/>
      <c r="D19" s="34"/>
      <c r="E19" s="34"/>
      <c r="F19" s="34"/>
      <c r="G19" s="35"/>
    </row>
    <row r="20" spans="1:7" x14ac:dyDescent="0.25">
      <c r="A20" s="39"/>
      <c r="B20" s="41" t="s">
        <v>53</v>
      </c>
      <c r="C20" s="78"/>
      <c r="D20" s="34"/>
      <c r="E20" s="34"/>
      <c r="F20" s="34"/>
      <c r="G20" s="35"/>
    </row>
    <row r="21" spans="1:7" x14ac:dyDescent="0.25">
      <c r="A21" s="39"/>
      <c r="B21" s="41" t="s">
        <v>54</v>
      </c>
      <c r="C21" s="78"/>
      <c r="D21" s="34"/>
      <c r="E21" s="34"/>
      <c r="F21" s="34"/>
      <c r="G21" s="35"/>
    </row>
    <row r="22" spans="1:7" x14ac:dyDescent="0.25">
      <c r="A22" s="39"/>
      <c r="B22" s="41" t="s">
        <v>49</v>
      </c>
      <c r="C22" s="78"/>
      <c r="D22" s="34"/>
      <c r="E22" s="34"/>
      <c r="F22" s="34"/>
      <c r="G22" s="35"/>
    </row>
    <row r="23" spans="1:7" x14ac:dyDescent="0.25">
      <c r="A23" s="39"/>
      <c r="B23" s="41" t="s">
        <v>49</v>
      </c>
      <c r="C23" s="78"/>
      <c r="D23" s="34"/>
      <c r="E23" s="34"/>
      <c r="F23" s="34"/>
      <c r="G23" s="35"/>
    </row>
    <row r="24" spans="1:7" x14ac:dyDescent="0.25">
      <c r="A24" s="21"/>
      <c r="B24" s="42" t="s">
        <v>32</v>
      </c>
      <c r="C24" s="79">
        <f>SUM(C17:C23)</f>
        <v>0</v>
      </c>
      <c r="D24" s="36"/>
      <c r="E24" s="36"/>
      <c r="F24" s="36"/>
      <c r="G24" s="37"/>
    </row>
    <row r="25" spans="1:7" ht="28.35" customHeight="1" x14ac:dyDescent="0.25">
      <c r="A25" s="73"/>
      <c r="B25" s="47"/>
      <c r="C25" s="47"/>
      <c r="D25" s="47"/>
      <c r="E25" s="47"/>
      <c r="F25" s="47"/>
      <c r="G25" s="47"/>
    </row>
    <row r="26" spans="1:7" ht="17.399999999999999" x14ac:dyDescent="0.3">
      <c r="A26" s="20" t="s">
        <v>39</v>
      </c>
      <c r="B26" s="7"/>
      <c r="C26" s="18" t="s">
        <v>24</v>
      </c>
      <c r="D26" s="18" t="s">
        <v>25</v>
      </c>
      <c r="E26" s="18" t="s">
        <v>26</v>
      </c>
      <c r="F26" s="18" t="s">
        <v>28</v>
      </c>
      <c r="G26" s="52" t="s">
        <v>27</v>
      </c>
    </row>
    <row r="27" spans="1:7" x14ac:dyDescent="0.25">
      <c r="A27" s="38"/>
      <c r="B27" s="40" t="s">
        <v>29</v>
      </c>
      <c r="C27" s="32"/>
      <c r="D27" s="77"/>
      <c r="E27" s="80">
        <f>+D27</f>
        <v>0</v>
      </c>
      <c r="F27" s="80">
        <f t="shared" ref="F27:F32" si="0">+D27</f>
        <v>0</v>
      </c>
      <c r="G27" s="81">
        <f>+D27</f>
        <v>0</v>
      </c>
    </row>
    <row r="28" spans="1:7" x14ac:dyDescent="0.25">
      <c r="A28" s="39"/>
      <c r="B28" s="41" t="s">
        <v>30</v>
      </c>
      <c r="C28" s="34"/>
      <c r="D28" s="78"/>
      <c r="E28" s="82">
        <f t="shared" ref="E28:E32" si="1">+D28</f>
        <v>0</v>
      </c>
      <c r="F28" s="82">
        <f t="shared" si="0"/>
        <v>0</v>
      </c>
      <c r="G28" s="83">
        <f t="shared" ref="G28:G32" si="2">+D28</f>
        <v>0</v>
      </c>
    </row>
    <row r="29" spans="1:7" x14ac:dyDescent="0.25">
      <c r="A29" s="39"/>
      <c r="B29" s="41" t="s">
        <v>6</v>
      </c>
      <c r="C29" s="34"/>
      <c r="D29" s="78"/>
      <c r="E29" s="82">
        <f t="shared" ref="E29:E30" si="3">+D29</f>
        <v>0</v>
      </c>
      <c r="F29" s="82">
        <f t="shared" ref="F29:F30" si="4">+D29</f>
        <v>0</v>
      </c>
      <c r="G29" s="83">
        <f t="shared" ref="G29:G30" si="5">+D29</f>
        <v>0</v>
      </c>
    </row>
    <row r="30" spans="1:7" x14ac:dyDescent="0.25">
      <c r="A30" s="39"/>
      <c r="B30" s="41" t="s">
        <v>31</v>
      </c>
      <c r="C30" s="34"/>
      <c r="D30" s="78"/>
      <c r="E30" s="82">
        <f t="shared" si="3"/>
        <v>0</v>
      </c>
      <c r="F30" s="82">
        <f t="shared" si="4"/>
        <v>0</v>
      </c>
      <c r="G30" s="83">
        <f t="shared" si="5"/>
        <v>0</v>
      </c>
    </row>
    <row r="31" spans="1:7" x14ac:dyDescent="0.25">
      <c r="A31" s="39"/>
      <c r="B31" s="41" t="s">
        <v>55</v>
      </c>
      <c r="C31" s="34"/>
      <c r="D31" s="78"/>
      <c r="E31" s="82">
        <f t="shared" si="1"/>
        <v>0</v>
      </c>
      <c r="F31" s="82">
        <f t="shared" si="0"/>
        <v>0</v>
      </c>
      <c r="G31" s="83">
        <f t="shared" si="2"/>
        <v>0</v>
      </c>
    </row>
    <row r="32" spans="1:7" x14ac:dyDescent="0.25">
      <c r="A32" s="39"/>
      <c r="B32" s="41" t="s">
        <v>55</v>
      </c>
      <c r="C32" s="34"/>
      <c r="D32" s="78"/>
      <c r="E32" s="82">
        <f t="shared" si="1"/>
        <v>0</v>
      </c>
      <c r="F32" s="82">
        <f t="shared" si="0"/>
        <v>0</v>
      </c>
      <c r="G32" s="83">
        <f t="shared" si="2"/>
        <v>0</v>
      </c>
    </row>
    <row r="33" spans="1:9" x14ac:dyDescent="0.25">
      <c r="A33" s="21"/>
      <c r="B33" s="42" t="s">
        <v>33</v>
      </c>
      <c r="C33" s="22"/>
      <c r="D33" s="79">
        <f>SUM(D27:D32)</f>
        <v>0</v>
      </c>
      <c r="E33" s="79">
        <f>SUM(E27:E32)</f>
        <v>0</v>
      </c>
      <c r="F33" s="79">
        <f>SUM(F27:F32)</f>
        <v>0</v>
      </c>
      <c r="G33" s="84">
        <f>SUM(G27:G32)</f>
        <v>0</v>
      </c>
    </row>
    <row r="34" spans="1:9" ht="28.35" customHeight="1" x14ac:dyDescent="0.25">
      <c r="A34" s="73"/>
      <c r="B34" s="47"/>
      <c r="C34" s="47"/>
      <c r="D34" s="47"/>
      <c r="E34" s="47"/>
      <c r="F34" s="47"/>
      <c r="G34" s="47"/>
    </row>
    <row r="35" spans="1:9" ht="17.399999999999999" x14ac:dyDescent="0.3">
      <c r="A35" s="92" t="s">
        <v>40</v>
      </c>
      <c r="B35" s="93"/>
      <c r="C35" s="94"/>
      <c r="D35" s="94"/>
      <c r="E35" s="94"/>
      <c r="F35" s="94"/>
      <c r="G35" s="95"/>
    </row>
    <row r="36" spans="1:9" s="2" customFormat="1" x14ac:dyDescent="0.25">
      <c r="A36" s="57"/>
      <c r="B36" s="43" t="s">
        <v>25</v>
      </c>
      <c r="C36" s="63"/>
      <c r="D36" s="99" t="s">
        <v>34</v>
      </c>
      <c r="E36" s="8"/>
      <c r="F36" s="8"/>
      <c r="G36" s="96"/>
    </row>
    <row r="37" spans="1:9" s="2" customFormat="1" ht="15" customHeight="1" x14ac:dyDescent="0.25">
      <c r="A37" s="24"/>
      <c r="B37" s="44" t="s">
        <v>26</v>
      </c>
      <c r="C37" s="64"/>
      <c r="D37" s="11" t="s">
        <v>34</v>
      </c>
      <c r="E37" s="12"/>
      <c r="F37" s="12"/>
      <c r="G37" s="28"/>
    </row>
    <row r="38" spans="1:9" s="2" customFormat="1" ht="15" customHeight="1" x14ac:dyDescent="0.25">
      <c r="A38" s="24"/>
      <c r="B38" s="44" t="s">
        <v>28</v>
      </c>
      <c r="C38" s="64"/>
      <c r="D38" s="11" t="s">
        <v>34</v>
      </c>
      <c r="E38" s="12"/>
      <c r="F38" s="12"/>
      <c r="G38" s="28"/>
    </row>
    <row r="39" spans="1:9" s="2" customFormat="1" ht="15" customHeight="1" x14ac:dyDescent="0.25">
      <c r="A39" s="25"/>
      <c r="B39" s="42" t="s">
        <v>27</v>
      </c>
      <c r="C39" s="98"/>
      <c r="D39" s="29" t="s">
        <v>34</v>
      </c>
      <c r="E39" s="30"/>
      <c r="F39" s="30"/>
      <c r="G39" s="31"/>
    </row>
    <row r="40" spans="1:9" ht="37.5" customHeight="1" x14ac:dyDescent="0.25"/>
    <row r="41" spans="1:9" ht="37.5" customHeight="1" x14ac:dyDescent="0.25"/>
    <row r="42" spans="1:9" ht="37.5" customHeight="1" x14ac:dyDescent="0.25"/>
    <row r="43" spans="1:9" ht="37.5" customHeight="1" x14ac:dyDescent="0.4">
      <c r="A43" s="5" t="s">
        <v>57</v>
      </c>
    </row>
    <row r="44" spans="1:9" ht="28.35" customHeight="1" x14ac:dyDescent="0.25">
      <c r="A44" s="46"/>
      <c r="B44" s="19"/>
      <c r="C44" s="19"/>
      <c r="D44" s="19"/>
      <c r="E44" s="19"/>
      <c r="F44" s="19"/>
      <c r="G44" s="19"/>
    </row>
    <row r="45" spans="1:9" x14ac:dyDescent="0.25">
      <c r="A45" s="49" t="s">
        <v>5</v>
      </c>
      <c r="B45" s="50"/>
      <c r="C45" s="51" t="s">
        <v>24</v>
      </c>
      <c r="D45" s="51" t="s">
        <v>25</v>
      </c>
      <c r="E45" s="51" t="s">
        <v>26</v>
      </c>
      <c r="F45" s="51" t="s">
        <v>28</v>
      </c>
      <c r="G45" s="52" t="s">
        <v>27</v>
      </c>
    </row>
    <row r="46" spans="1:9" x14ac:dyDescent="0.25">
      <c r="A46" s="39"/>
      <c r="B46" s="53" t="s">
        <v>4</v>
      </c>
      <c r="C46" s="85"/>
      <c r="D46" s="104">
        <f>+C36*30</f>
        <v>0</v>
      </c>
      <c r="E46" s="104">
        <f>+C37*30</f>
        <v>0</v>
      </c>
      <c r="F46" s="104">
        <f>+C38*30</f>
        <v>0</v>
      </c>
      <c r="G46" s="105">
        <f>+C39*30</f>
        <v>0</v>
      </c>
    </row>
    <row r="47" spans="1:9" x14ac:dyDescent="0.25">
      <c r="A47" s="39"/>
      <c r="B47" s="53" t="s">
        <v>7</v>
      </c>
      <c r="C47" s="85"/>
      <c r="D47" s="85">
        <f>+D46*12*$C$8</f>
        <v>0</v>
      </c>
      <c r="E47" s="85">
        <f>+E46*12*$C$8</f>
        <v>0</v>
      </c>
      <c r="F47" s="85">
        <f>+F46*12*$C$8</f>
        <v>0</v>
      </c>
      <c r="G47" s="86">
        <f>+G46*12*$C$8</f>
        <v>0</v>
      </c>
      <c r="I47" s="4"/>
    </row>
    <row r="48" spans="1:9" x14ac:dyDescent="0.25">
      <c r="A48" s="39"/>
      <c r="B48" s="53" t="s">
        <v>56</v>
      </c>
      <c r="C48" s="85"/>
      <c r="D48" s="85">
        <f>+D47*(1-$C$10)</f>
        <v>0</v>
      </c>
      <c r="E48" s="85">
        <f>+E47*(1-$C$10)</f>
        <v>0</v>
      </c>
      <c r="F48" s="85">
        <f>+F47*(1-$C$10)</f>
        <v>0</v>
      </c>
      <c r="G48" s="86">
        <f>+G47*(1-$C$10)</f>
        <v>0</v>
      </c>
      <c r="I48" s="4"/>
    </row>
    <row r="49" spans="1:9" x14ac:dyDescent="0.25">
      <c r="A49" s="39"/>
      <c r="B49" s="53" t="s">
        <v>8</v>
      </c>
      <c r="C49" s="85"/>
      <c r="D49" s="85">
        <f>+D48-(D46*12*$C$11)</f>
        <v>0</v>
      </c>
      <c r="E49" s="85">
        <f t="shared" ref="E49:G49" si="6">+E48-(E46*12*$C$11)</f>
        <v>0</v>
      </c>
      <c r="F49" s="85">
        <f t="shared" si="6"/>
        <v>0</v>
      </c>
      <c r="G49" s="86">
        <f t="shared" si="6"/>
        <v>0</v>
      </c>
      <c r="I49" s="4"/>
    </row>
    <row r="50" spans="1:9" x14ac:dyDescent="0.25">
      <c r="A50" s="39"/>
      <c r="B50" s="53" t="s">
        <v>9</v>
      </c>
      <c r="C50" s="85"/>
      <c r="D50" s="85">
        <f>+D49*(1-$C$12)</f>
        <v>0</v>
      </c>
      <c r="E50" s="85">
        <f>+E49*(1-$C$12)</f>
        <v>0</v>
      </c>
      <c r="F50" s="85">
        <f>+F49*(1-$C$12)</f>
        <v>0</v>
      </c>
      <c r="G50" s="86">
        <f>+G49*(1-$C$12)</f>
        <v>0</v>
      </c>
      <c r="I50" s="4"/>
    </row>
    <row r="51" spans="1:9" x14ac:dyDescent="0.25">
      <c r="A51" s="39"/>
      <c r="B51" s="41" t="str">
        <f>+A45</f>
        <v>Online erzielter zusätzlicher Deckungsbeitrag</v>
      </c>
      <c r="C51" s="87"/>
      <c r="D51" s="87">
        <f>+D50*$C$9</f>
        <v>0</v>
      </c>
      <c r="E51" s="87">
        <f>+E50*$C$9</f>
        <v>0</v>
      </c>
      <c r="F51" s="87">
        <f>+F50*$C$9</f>
        <v>0</v>
      </c>
      <c r="G51" s="88">
        <f>+G50*$C$9</f>
        <v>0</v>
      </c>
    </row>
    <row r="52" spans="1:9" x14ac:dyDescent="0.25">
      <c r="A52" s="39"/>
      <c r="B52" s="44" t="str">
        <f>"Total "&amp;A45</f>
        <v>Total Online erzielter zusätzlicher Deckungsbeitrag</v>
      </c>
      <c r="C52" s="89"/>
      <c r="D52" s="89">
        <f>+D51</f>
        <v>0</v>
      </c>
      <c r="E52" s="89">
        <f>+E51</f>
        <v>0</v>
      </c>
      <c r="F52" s="89">
        <f>+F51</f>
        <v>0</v>
      </c>
      <c r="G52" s="84">
        <f>+G51</f>
        <v>0</v>
      </c>
    </row>
    <row r="53" spans="1:9" ht="21.75" customHeight="1" x14ac:dyDescent="0.25">
      <c r="A53" s="68"/>
      <c r="B53" s="69"/>
      <c r="C53" s="69"/>
      <c r="D53" s="71"/>
      <c r="E53" s="71"/>
      <c r="F53" s="71"/>
      <c r="G53" s="71"/>
    </row>
    <row r="54" spans="1:9" x14ac:dyDescent="0.25">
      <c r="A54" s="49" t="s">
        <v>18</v>
      </c>
      <c r="B54" s="50"/>
      <c r="C54" s="51" t="s">
        <v>24</v>
      </c>
      <c r="D54" s="51" t="s">
        <v>25</v>
      </c>
      <c r="E54" s="51" t="s">
        <v>26</v>
      </c>
      <c r="F54" s="51" t="s">
        <v>28</v>
      </c>
      <c r="G54" s="52" t="s">
        <v>27</v>
      </c>
    </row>
    <row r="55" spans="1:9" x14ac:dyDescent="0.25">
      <c r="A55" s="39"/>
      <c r="B55" s="53" t="s">
        <v>16</v>
      </c>
      <c r="C55" s="85"/>
      <c r="D55" s="85">
        <f>+$C$13*$C$14</f>
        <v>0</v>
      </c>
      <c r="E55" s="85">
        <f>+$C$13*$C$14</f>
        <v>0</v>
      </c>
      <c r="F55" s="85">
        <f>+$C$13*$C$14</f>
        <v>0</v>
      </c>
      <c r="G55" s="86">
        <f>+$C$13*$C$14</f>
        <v>0</v>
      </c>
      <c r="I55" s="4"/>
    </row>
    <row r="56" spans="1:9" x14ac:dyDescent="0.25">
      <c r="A56" s="39"/>
      <c r="B56" s="53" t="s">
        <v>17</v>
      </c>
      <c r="C56" s="85"/>
      <c r="D56" s="85">
        <f>+D55*$C$9</f>
        <v>0</v>
      </c>
      <c r="E56" s="85">
        <f>+E55*$C$9</f>
        <v>0</v>
      </c>
      <c r="F56" s="85">
        <f>+F55*$C$9</f>
        <v>0</v>
      </c>
      <c r="G56" s="86">
        <f>+G55*$C$9</f>
        <v>0</v>
      </c>
      <c r="I56" s="4"/>
    </row>
    <row r="57" spans="1:9" x14ac:dyDescent="0.25">
      <c r="A57" s="39"/>
      <c r="B57" s="44" t="str">
        <f>"Total "&amp;A54</f>
        <v>Total Online gesicherter stationärer Deckungsbeitrag</v>
      </c>
      <c r="C57" s="89"/>
      <c r="D57" s="89">
        <f>+D56</f>
        <v>0</v>
      </c>
      <c r="E57" s="89">
        <f>+E56</f>
        <v>0</v>
      </c>
      <c r="F57" s="89">
        <f>+F56</f>
        <v>0</v>
      </c>
      <c r="G57" s="84">
        <f>+G56</f>
        <v>0</v>
      </c>
    </row>
    <row r="58" spans="1:9" ht="21.75" customHeight="1" x14ac:dyDescent="0.25">
      <c r="A58" s="68"/>
      <c r="B58" s="69"/>
      <c r="C58" s="69"/>
      <c r="D58" s="71"/>
      <c r="E58" s="71"/>
      <c r="F58" s="71"/>
      <c r="G58" s="71"/>
    </row>
    <row r="59" spans="1:9" x14ac:dyDescent="0.25">
      <c r="A59" s="49" t="s">
        <v>20</v>
      </c>
      <c r="B59" s="50"/>
      <c r="C59" s="51" t="s">
        <v>24</v>
      </c>
      <c r="D59" s="51" t="s">
        <v>25</v>
      </c>
      <c r="E59" s="51" t="s">
        <v>26</v>
      </c>
      <c r="F59" s="51" t="s">
        <v>28</v>
      </c>
      <c r="G59" s="52" t="s">
        <v>27</v>
      </c>
    </row>
    <row r="60" spans="1:9" x14ac:dyDescent="0.25">
      <c r="A60" s="39"/>
      <c r="B60" s="53" t="str">
        <f>+B52</f>
        <v>Total Online erzielter zusätzlicher Deckungsbeitrag</v>
      </c>
      <c r="C60" s="85"/>
      <c r="D60" s="85">
        <f>+D52</f>
        <v>0</v>
      </c>
      <c r="E60" s="85">
        <f t="shared" ref="E60:G60" si="7">+E52</f>
        <v>0</v>
      </c>
      <c r="F60" s="85">
        <f t="shared" si="7"/>
        <v>0</v>
      </c>
      <c r="G60" s="86">
        <f t="shared" si="7"/>
        <v>0</v>
      </c>
      <c r="I60" s="4"/>
    </row>
    <row r="61" spans="1:9" x14ac:dyDescent="0.25">
      <c r="A61" s="39"/>
      <c r="B61" s="53" t="str">
        <f>+B57</f>
        <v>Total Online gesicherter stationärer Deckungsbeitrag</v>
      </c>
      <c r="C61" s="85"/>
      <c r="D61" s="85">
        <f>+D57</f>
        <v>0</v>
      </c>
      <c r="E61" s="85">
        <f t="shared" ref="E61:G61" si="8">+E57</f>
        <v>0</v>
      </c>
      <c r="F61" s="85">
        <f t="shared" si="8"/>
        <v>0</v>
      </c>
      <c r="G61" s="86">
        <f t="shared" si="8"/>
        <v>0</v>
      </c>
      <c r="I61" s="4"/>
    </row>
    <row r="62" spans="1:9" x14ac:dyDescent="0.25">
      <c r="A62" s="39"/>
      <c r="B62" s="44" t="str">
        <f>"Total "&amp;A59</f>
        <v>Total Omni-Channel zusätzlicher Deckungsbeitrag</v>
      </c>
      <c r="C62" s="89"/>
      <c r="D62" s="89">
        <f>SUM(D60:D61)</f>
        <v>0</v>
      </c>
      <c r="E62" s="89">
        <f t="shared" ref="E62:G62" si="9">SUM(E60:E61)</f>
        <v>0</v>
      </c>
      <c r="F62" s="89">
        <f t="shared" si="9"/>
        <v>0</v>
      </c>
      <c r="G62" s="84">
        <f t="shared" si="9"/>
        <v>0</v>
      </c>
    </row>
    <row r="63" spans="1:9" ht="21.75" customHeight="1" x14ac:dyDescent="0.25">
      <c r="A63" s="70"/>
      <c r="B63" s="71"/>
      <c r="C63" s="72"/>
      <c r="D63" s="72"/>
      <c r="E63" s="72"/>
      <c r="F63" s="72"/>
      <c r="G63" s="72"/>
    </row>
    <row r="64" spans="1:9" x14ac:dyDescent="0.25">
      <c r="A64" s="49" t="s">
        <v>23</v>
      </c>
      <c r="B64" s="50"/>
      <c r="C64" s="51" t="s">
        <v>24</v>
      </c>
      <c r="D64" s="51" t="s">
        <v>25</v>
      </c>
      <c r="E64" s="51" t="s">
        <v>26</v>
      </c>
      <c r="F64" s="51" t="s">
        <v>28</v>
      </c>
      <c r="G64" s="52" t="s">
        <v>27</v>
      </c>
    </row>
    <row r="65" spans="1:8" x14ac:dyDescent="0.25">
      <c r="A65" s="39"/>
      <c r="B65" s="54" t="s">
        <v>0</v>
      </c>
      <c r="C65" s="87">
        <f>SUM(-C24,-C33,C52)</f>
        <v>0</v>
      </c>
      <c r="D65" s="87">
        <f t="shared" ref="D65:G65" si="10">SUM(-D24,-D33,D52)</f>
        <v>0</v>
      </c>
      <c r="E65" s="87">
        <f t="shared" si="10"/>
        <v>0</v>
      </c>
      <c r="F65" s="87">
        <f t="shared" si="10"/>
        <v>0</v>
      </c>
      <c r="G65" s="87">
        <f t="shared" si="10"/>
        <v>0</v>
      </c>
    </row>
    <row r="66" spans="1:8" s="2" customFormat="1" x14ac:dyDescent="0.25">
      <c r="A66" s="24"/>
      <c r="B66" s="44" t="s">
        <v>1</v>
      </c>
      <c r="C66" s="89">
        <f>(C65/((1+$C$7)^(C15-$C$15)))</f>
        <v>0</v>
      </c>
      <c r="D66" s="89">
        <f>(D65/((1+$C$7)^(D15-$C$15)))</f>
        <v>0</v>
      </c>
      <c r="E66" s="89">
        <f>(E65/((1+$C$7)^(E15-$C$15)))</f>
        <v>0</v>
      </c>
      <c r="F66" s="89">
        <f>(F65/((1+$C$7)^(F15-$C$15)))</f>
        <v>0</v>
      </c>
      <c r="G66" s="90">
        <f>(G65/((1+$C$7)^(G15-$C$15)))</f>
        <v>0</v>
      </c>
    </row>
    <row r="67" spans="1:8" x14ac:dyDescent="0.25">
      <c r="A67" s="39"/>
      <c r="B67" s="54" t="s">
        <v>2</v>
      </c>
      <c r="C67" s="87">
        <f>+C66</f>
        <v>0</v>
      </c>
      <c r="D67" s="87">
        <f>+C67+D66</f>
        <v>0</v>
      </c>
      <c r="E67" s="87">
        <f>+D67+E66</f>
        <v>0</v>
      </c>
      <c r="F67" s="87">
        <f>+E67+F66</f>
        <v>0</v>
      </c>
      <c r="G67" s="97">
        <f>+F67+G66</f>
        <v>0</v>
      </c>
    </row>
    <row r="68" spans="1:8" ht="21.75" customHeight="1" x14ac:dyDescent="0.25">
      <c r="A68" s="68"/>
      <c r="B68" s="71"/>
      <c r="C68" s="72"/>
      <c r="D68" s="72"/>
      <c r="E68" s="72"/>
      <c r="F68" s="72"/>
      <c r="G68" s="72"/>
    </row>
    <row r="69" spans="1:8" x14ac:dyDescent="0.25">
      <c r="A69" s="49" t="s">
        <v>19</v>
      </c>
      <c r="B69" s="50"/>
      <c r="C69" s="51" t="s">
        <v>24</v>
      </c>
      <c r="D69" s="51" t="s">
        <v>25</v>
      </c>
      <c r="E69" s="51" t="s">
        <v>26</v>
      </c>
      <c r="F69" s="51" t="s">
        <v>28</v>
      </c>
      <c r="G69" s="52" t="s">
        <v>27</v>
      </c>
    </row>
    <row r="70" spans="1:8" x14ac:dyDescent="0.25">
      <c r="A70" s="39"/>
      <c r="B70" s="54" t="str">
        <f>+B65</f>
        <v>nominal</v>
      </c>
      <c r="C70" s="87">
        <f>SUM(-C24,-C33,C62)</f>
        <v>0</v>
      </c>
      <c r="D70" s="87">
        <f t="shared" ref="D70:G70" si="11">SUM(-D24,-D33,D62)</f>
        <v>0</v>
      </c>
      <c r="E70" s="87">
        <f t="shared" si="11"/>
        <v>0</v>
      </c>
      <c r="F70" s="87">
        <f t="shared" si="11"/>
        <v>0</v>
      </c>
      <c r="G70" s="87">
        <f t="shared" si="11"/>
        <v>0</v>
      </c>
    </row>
    <row r="71" spans="1:8" s="2" customFormat="1" x14ac:dyDescent="0.25">
      <c r="A71" s="24"/>
      <c r="B71" s="54" t="str">
        <f>+B66</f>
        <v>real (diskontiert)</v>
      </c>
      <c r="C71" s="89">
        <f>(C70/((1+$C$7)^(C15-$C$15)))</f>
        <v>0</v>
      </c>
      <c r="D71" s="89">
        <f>(D70/((1+$C$7)^(D15-$C$15)))</f>
        <v>0</v>
      </c>
      <c r="E71" s="89">
        <f>(E70/((1+$C$7)^(E15-$C$15)))</f>
        <v>0</v>
      </c>
      <c r="F71" s="89">
        <f>(F70/((1+$C$7)^(F15-$C$15)))</f>
        <v>0</v>
      </c>
      <c r="G71" s="90">
        <f>(G70/((1+$C$7)^(G15-$C$15)))</f>
        <v>0</v>
      </c>
    </row>
    <row r="72" spans="1:8" x14ac:dyDescent="0.25">
      <c r="A72" s="39"/>
      <c r="B72" s="54" t="str">
        <f>+B67</f>
        <v>kumuliert (diskontiert)</v>
      </c>
      <c r="C72" s="87">
        <f>+C71</f>
        <v>0</v>
      </c>
      <c r="D72" s="87">
        <f>+C72+D71</f>
        <v>0</v>
      </c>
      <c r="E72" s="87">
        <f>+D72+E71</f>
        <v>0</v>
      </c>
      <c r="F72" s="87">
        <f>+E72+F71</f>
        <v>0</v>
      </c>
      <c r="G72" s="97">
        <f>+F72+G71</f>
        <v>0</v>
      </c>
    </row>
    <row r="73" spans="1:8" ht="21.75" customHeight="1" x14ac:dyDescent="0.25">
      <c r="A73" s="70"/>
      <c r="B73" s="71"/>
      <c r="C73" s="72"/>
      <c r="D73" s="72"/>
      <c r="E73" s="72"/>
      <c r="F73" s="72"/>
      <c r="G73" s="72"/>
      <c r="H73" s="46"/>
    </row>
    <row r="74" spans="1:8" x14ac:dyDescent="0.25">
      <c r="A74" s="49" t="s">
        <v>21</v>
      </c>
      <c r="B74" s="50"/>
      <c r="C74" s="55"/>
      <c r="D74" s="55"/>
      <c r="E74" s="55"/>
      <c r="F74" s="55"/>
      <c r="G74" s="56"/>
    </row>
    <row r="75" spans="1:8" x14ac:dyDescent="0.25">
      <c r="A75" s="57"/>
      <c r="B75" s="43" t="str">
        <f>"NPV "&amp;C16&amp;" - "&amp;G16</f>
        <v>NPV Jahr 0 - Jahr 4</v>
      </c>
      <c r="C75" s="91">
        <f>SUM(C66:G66)</f>
        <v>0</v>
      </c>
      <c r="D75" s="13"/>
      <c r="E75" s="13"/>
      <c r="F75" s="13"/>
      <c r="G75" s="58"/>
    </row>
    <row r="76" spans="1:8" ht="6" customHeight="1" x14ac:dyDescent="0.25">
      <c r="A76" s="24"/>
      <c r="B76" s="9"/>
      <c r="C76" s="10"/>
      <c r="D76" s="14"/>
      <c r="E76" s="14"/>
      <c r="F76" s="14"/>
      <c r="G76" s="59"/>
    </row>
    <row r="77" spans="1:8" x14ac:dyDescent="0.25">
      <c r="A77" s="24"/>
      <c r="B77" s="15" t="s">
        <v>13</v>
      </c>
      <c r="C77" s="16" t="str">
        <f>H77</f>
        <v>nicht erreicht in den ersten 4 Betriebsjahren</v>
      </c>
      <c r="D77" s="14"/>
      <c r="E77" s="14"/>
      <c r="F77" s="14"/>
      <c r="G77" s="59"/>
      <c r="H77" s="17" t="str">
        <f>IF(D65&gt;0,"im 1. Betriebsjahr",IF(E65&gt;0,"im 2. Betriebsjahr",IF(F65&gt;0,"im 3. Betriebsjahr",IF(G65&gt;0,"im 4. Betriebsjahr","nicht erreicht in den ersten 4 Betriebsjahren"))))</f>
        <v>nicht erreicht in den ersten 4 Betriebsjahren</v>
      </c>
    </row>
    <row r="78" spans="1:8" x14ac:dyDescent="0.25">
      <c r="A78" s="24"/>
      <c r="B78" s="15" t="s">
        <v>14</v>
      </c>
      <c r="C78" s="16" t="str">
        <f>H78</f>
        <v>nicht erreicht in den ersten 4 Betriebsjahren</v>
      </c>
      <c r="D78" s="14"/>
      <c r="E78" s="14"/>
      <c r="F78" s="14"/>
      <c r="G78" s="59"/>
      <c r="H78" s="17" t="str">
        <f>IF(D67&gt;0,"im 1. Betriebsjahr",IF(E67&gt;0,"im 2. Betriebsjahr",IF(F67&gt;0,"im 3. Betriebsjahr",IF(G67&gt;0,"im 4. Betriebsjahr","nicht erreicht in den ersten 4 Betriebsjahren"))))</f>
        <v>nicht erreicht in den ersten 4 Betriebsjahren</v>
      </c>
    </row>
    <row r="79" spans="1:8" ht="6" customHeight="1" x14ac:dyDescent="0.25">
      <c r="A79" s="24"/>
      <c r="B79" s="9"/>
      <c r="C79" s="10"/>
      <c r="D79" s="14"/>
      <c r="E79" s="14"/>
      <c r="F79" s="14"/>
      <c r="G79" s="59"/>
    </row>
    <row r="80" spans="1:8" x14ac:dyDescent="0.25">
      <c r="A80" s="24"/>
      <c r="B80" s="44" t="str">
        <f>"ROI Jahr 0"</f>
        <v>ROI Jahr 0</v>
      </c>
      <c r="C80" s="48" t="e">
        <f>-C66/-($C$24+C$33)</f>
        <v>#DIV/0!</v>
      </c>
      <c r="D80" s="14"/>
      <c r="E80" s="14"/>
      <c r="F80" s="14"/>
      <c r="G80" s="59"/>
    </row>
    <row r="81" spans="1:8" x14ac:dyDescent="0.25">
      <c r="A81" s="24"/>
      <c r="B81" s="44" t="str">
        <f>"ROI Jahr 1"</f>
        <v>ROI Jahr 1</v>
      </c>
      <c r="C81" s="48" t="e">
        <f>-D66/-($C$24+$D$24+C33+D33)</f>
        <v>#DIV/0!</v>
      </c>
      <c r="D81" s="14"/>
      <c r="E81" s="14"/>
      <c r="F81" s="14"/>
      <c r="G81" s="59"/>
    </row>
    <row r="82" spans="1:8" x14ac:dyDescent="0.25">
      <c r="A82" s="24"/>
      <c r="B82" s="44" t="str">
        <f>"ROI Jahr 2"</f>
        <v>ROI Jahr 2</v>
      </c>
      <c r="C82" s="48" t="e">
        <f>-E66/-($C$24+$D$24+C33+D33+E33)</f>
        <v>#DIV/0!</v>
      </c>
      <c r="D82" s="14"/>
      <c r="E82" s="14"/>
      <c r="F82" s="14"/>
      <c r="G82" s="59"/>
    </row>
    <row r="83" spans="1:8" x14ac:dyDescent="0.25">
      <c r="A83" s="24"/>
      <c r="B83" s="44" t="str">
        <f>"ROI Jahr 3"</f>
        <v>ROI Jahr 3</v>
      </c>
      <c r="C83" s="48" t="e">
        <f>-F66/-($C$24+$D$24+C33+D33+E33+F33)</f>
        <v>#DIV/0!</v>
      </c>
      <c r="D83" s="14"/>
      <c r="E83" s="14"/>
      <c r="F83" s="14"/>
      <c r="G83" s="59"/>
    </row>
    <row r="84" spans="1:8" x14ac:dyDescent="0.25">
      <c r="A84" s="24"/>
      <c r="B84" s="44" t="str">
        <f>"ROI Jahr 4"</f>
        <v>ROI Jahr 4</v>
      </c>
      <c r="C84" s="48" t="e">
        <f>-G66/-($C$24+$D$24+C33+D33+E33+F33+G33)</f>
        <v>#DIV/0!</v>
      </c>
      <c r="D84" s="14"/>
      <c r="E84" s="14"/>
      <c r="F84" s="14"/>
      <c r="G84" s="62"/>
    </row>
    <row r="85" spans="1:8" ht="27.75" customHeight="1" x14ac:dyDescent="0.25">
      <c r="A85" s="68"/>
      <c r="B85" s="69"/>
      <c r="C85" s="69"/>
      <c r="D85" s="69"/>
      <c r="E85" s="69"/>
      <c r="F85" s="69"/>
      <c r="G85" s="69"/>
    </row>
    <row r="86" spans="1:8" x14ac:dyDescent="0.25">
      <c r="A86" s="49" t="s">
        <v>22</v>
      </c>
      <c r="B86" s="50"/>
      <c r="C86" s="55"/>
      <c r="D86" s="55"/>
      <c r="E86" s="55"/>
      <c r="F86" s="55"/>
      <c r="G86" s="56"/>
    </row>
    <row r="87" spans="1:8" x14ac:dyDescent="0.25">
      <c r="A87" s="57"/>
      <c r="B87" s="43" t="str">
        <f>"NPV "&amp;C16&amp;" - "&amp;G16</f>
        <v>NPV Jahr 0 - Jahr 4</v>
      </c>
      <c r="C87" s="91">
        <f>SUM(C71:G71)</f>
        <v>0</v>
      </c>
      <c r="D87" s="13"/>
      <c r="E87" s="13"/>
      <c r="F87" s="13"/>
      <c r="G87" s="58"/>
    </row>
    <row r="88" spans="1:8" ht="6" customHeight="1" x14ac:dyDescent="0.25">
      <c r="A88" s="24"/>
      <c r="B88" s="9"/>
      <c r="C88" s="10"/>
      <c r="D88" s="14"/>
      <c r="E88" s="14"/>
      <c r="F88" s="14"/>
      <c r="G88" s="59"/>
    </row>
    <row r="89" spans="1:8" x14ac:dyDescent="0.25">
      <c r="A89" s="24"/>
      <c r="B89" s="15" t="s">
        <v>13</v>
      </c>
      <c r="C89" s="16" t="str">
        <f>H89</f>
        <v>nicht erreicht in den ersten 4 Betriebsjahren</v>
      </c>
      <c r="D89" s="14"/>
      <c r="E89" s="14"/>
      <c r="F89" s="14"/>
      <c r="G89" s="59"/>
      <c r="H89" s="17" t="str">
        <f>IF(D70&gt;0,"im 1. Betriebsjahr",IF(E70&gt;0,"im 2. Betriebsjahr",IF(F70&gt;0,"im 3. Betriebsjahr",IF(G70&gt;0,"im 4. Betriebsjahr","nicht erreicht in den ersten 4 Betriebsjahren"))))</f>
        <v>nicht erreicht in den ersten 4 Betriebsjahren</v>
      </c>
    </row>
    <row r="90" spans="1:8" x14ac:dyDescent="0.25">
      <c r="A90" s="24"/>
      <c r="B90" s="15" t="s">
        <v>14</v>
      </c>
      <c r="C90" s="16" t="str">
        <f>H90</f>
        <v>nicht erreicht in den ersten 4 Betriebsjahren</v>
      </c>
      <c r="D90" s="14"/>
      <c r="E90" s="14"/>
      <c r="F90" s="14"/>
      <c r="G90" s="59"/>
      <c r="H90" s="17" t="str">
        <f>IF(D72&gt;0,"im 1. Betriebsjahr",IF(E72&gt;0,"im 2. Betriebsjahr",IF(F72&gt;0,"im 3. Betriebsjahr",IF(G72&gt;0,"im 4. Betriebsjahr","nicht erreicht in den ersten 4 Betriebsjahren"))))</f>
        <v>nicht erreicht in den ersten 4 Betriebsjahren</v>
      </c>
    </row>
    <row r="91" spans="1:8" ht="6" customHeight="1" x14ac:dyDescent="0.25">
      <c r="A91" s="24"/>
      <c r="B91" s="9"/>
      <c r="C91" s="10"/>
      <c r="D91" s="14"/>
      <c r="E91" s="14"/>
      <c r="F91" s="14"/>
      <c r="G91" s="59"/>
    </row>
    <row r="92" spans="1:8" x14ac:dyDescent="0.25">
      <c r="A92" s="24"/>
      <c r="B92" s="44" t="str">
        <f>+B80</f>
        <v>ROI Jahr 0</v>
      </c>
      <c r="C92" s="48" t="e">
        <f>-C71/-($C$24+C$33)</f>
        <v>#DIV/0!</v>
      </c>
      <c r="D92" s="14"/>
      <c r="E92" s="14"/>
      <c r="F92" s="14"/>
      <c r="G92" s="59"/>
    </row>
    <row r="93" spans="1:8" x14ac:dyDescent="0.25">
      <c r="A93" s="24"/>
      <c r="B93" s="44" t="str">
        <f t="shared" ref="B93:B96" si="12">+B81</f>
        <v>ROI Jahr 1</v>
      </c>
      <c r="C93" s="48" t="e">
        <f>-D71/-($C$24+$D$24+C33+D33)</f>
        <v>#DIV/0!</v>
      </c>
      <c r="D93" s="14"/>
      <c r="E93" s="14"/>
      <c r="F93" s="14"/>
      <c r="G93" s="59"/>
    </row>
    <row r="94" spans="1:8" x14ac:dyDescent="0.25">
      <c r="A94" s="24"/>
      <c r="B94" s="44" t="str">
        <f t="shared" si="12"/>
        <v>ROI Jahr 2</v>
      </c>
      <c r="C94" s="48" t="e">
        <f>-E71/-($C$24+$D$24+C33+D33+E33)</f>
        <v>#DIV/0!</v>
      </c>
      <c r="D94" s="14"/>
      <c r="E94" s="14"/>
      <c r="F94" s="14"/>
      <c r="G94" s="59"/>
    </row>
    <row r="95" spans="1:8" x14ac:dyDescent="0.25">
      <c r="A95" s="24"/>
      <c r="B95" s="44" t="str">
        <f t="shared" si="12"/>
        <v>ROI Jahr 3</v>
      </c>
      <c r="C95" s="48" t="e">
        <f>-F71/-($C$24+$D$24+C33+D33+E33+F33)</f>
        <v>#DIV/0!</v>
      </c>
      <c r="D95" s="14"/>
      <c r="E95" s="14"/>
      <c r="F95" s="14"/>
      <c r="G95" s="59"/>
    </row>
    <row r="96" spans="1:8" x14ac:dyDescent="0.25">
      <c r="A96" s="25"/>
      <c r="B96" s="42" t="str">
        <f t="shared" si="12"/>
        <v>ROI Jahr 4</v>
      </c>
      <c r="C96" s="60" t="e">
        <f>-G71/-($C$24+$D$24+C33+D33+E33+F33+G33)</f>
        <v>#DIV/0!</v>
      </c>
      <c r="D96" s="61"/>
      <c r="E96" s="61"/>
      <c r="F96" s="61"/>
      <c r="G96" s="62"/>
    </row>
    <row r="97" spans="1:7" ht="37.5" customHeight="1" x14ac:dyDescent="0.25">
      <c r="D97" s="46"/>
      <c r="E97" s="46"/>
      <c r="F97" s="46"/>
      <c r="G97" s="46"/>
    </row>
    <row r="98" spans="1:7" ht="37.5" customHeight="1" x14ac:dyDescent="0.25"/>
    <row r="99" spans="1:7" ht="37.5" customHeight="1" x14ac:dyDescent="0.25"/>
    <row r="100" spans="1:7" ht="37.5" customHeight="1" x14ac:dyDescent="0.4">
      <c r="A100" s="5" t="s">
        <v>36</v>
      </c>
    </row>
    <row r="101" spans="1:7" ht="37.5" customHeight="1" x14ac:dyDescent="0.25"/>
    <row r="102" spans="1:7" x14ac:dyDescent="0.25">
      <c r="A102" s="75"/>
      <c r="B102" s="75"/>
      <c r="C102" s="73"/>
      <c r="D102" s="46"/>
      <c r="E102" s="46"/>
      <c r="F102" s="46"/>
      <c r="G102" s="46"/>
    </row>
    <row r="103" spans="1:7" x14ac:dyDescent="0.25">
      <c r="A103" s="75"/>
      <c r="B103" s="75"/>
      <c r="C103" s="73"/>
      <c r="D103" s="73"/>
      <c r="E103" s="73"/>
      <c r="F103" s="73"/>
      <c r="G103" s="73"/>
    </row>
    <row r="104" spans="1:7" x14ac:dyDescent="0.25">
      <c r="A104" s="75"/>
      <c r="B104" s="75"/>
      <c r="C104" s="73"/>
      <c r="D104" s="73"/>
      <c r="E104" s="73"/>
      <c r="F104" s="73"/>
      <c r="G104" s="73"/>
    </row>
    <row r="105" spans="1:7" x14ac:dyDescent="0.25">
      <c r="A105" s="75"/>
      <c r="B105" s="75"/>
      <c r="C105" s="73"/>
      <c r="D105" s="73"/>
      <c r="E105" s="73"/>
      <c r="F105" s="73"/>
      <c r="G105" s="73"/>
    </row>
    <row r="106" spans="1:7" x14ac:dyDescent="0.25">
      <c r="A106" s="75"/>
      <c r="B106" s="75"/>
      <c r="C106" s="73"/>
      <c r="D106" s="73"/>
      <c r="E106" s="73"/>
      <c r="F106" s="73"/>
      <c r="G106" s="73"/>
    </row>
    <row r="107" spans="1:7" x14ac:dyDescent="0.25">
      <c r="A107" s="75"/>
      <c r="B107" s="75"/>
      <c r="C107" s="73"/>
      <c r="D107" s="73"/>
      <c r="E107" s="73"/>
      <c r="F107" s="73"/>
      <c r="G107" s="73"/>
    </row>
    <row r="108" spans="1:7" x14ac:dyDescent="0.25">
      <c r="A108" s="75"/>
      <c r="B108" s="75"/>
      <c r="C108" s="73"/>
      <c r="D108" s="73"/>
      <c r="E108" s="73"/>
      <c r="F108" s="73"/>
      <c r="G108" s="73"/>
    </row>
    <row r="109" spans="1:7" x14ac:dyDescent="0.25">
      <c r="A109" s="75"/>
      <c r="B109" s="75"/>
      <c r="C109" s="73"/>
      <c r="D109" s="73"/>
      <c r="E109" s="73"/>
      <c r="F109" s="73"/>
      <c r="G109" s="73"/>
    </row>
    <row r="110" spans="1:7" x14ac:dyDescent="0.25">
      <c r="A110" s="75"/>
      <c r="B110" s="75"/>
      <c r="C110" s="73"/>
      <c r="D110" s="73"/>
      <c r="E110" s="73"/>
      <c r="F110" s="73"/>
      <c r="G110" s="73"/>
    </row>
    <row r="111" spans="1:7" x14ac:dyDescent="0.25">
      <c r="A111" s="75"/>
      <c r="B111" s="75"/>
      <c r="C111" s="73"/>
      <c r="D111" s="73"/>
      <c r="E111" s="73"/>
      <c r="F111" s="73"/>
      <c r="G111" s="73"/>
    </row>
    <row r="112" spans="1:7" x14ac:dyDescent="0.25">
      <c r="A112" s="75"/>
      <c r="B112" s="75"/>
      <c r="C112" s="73"/>
      <c r="D112" s="73"/>
      <c r="E112" s="73"/>
      <c r="F112" s="73"/>
      <c r="G112" s="73"/>
    </row>
    <row r="113" spans="1:7" x14ac:dyDescent="0.25">
      <c r="A113" s="75"/>
      <c r="B113" s="75"/>
      <c r="C113" s="73"/>
      <c r="D113" s="73"/>
      <c r="E113" s="73"/>
      <c r="F113" s="73"/>
      <c r="G113" s="73"/>
    </row>
    <row r="114" spans="1:7" x14ac:dyDescent="0.25">
      <c r="A114" s="75"/>
      <c r="B114" s="75"/>
      <c r="C114" s="73"/>
      <c r="D114" s="73"/>
      <c r="E114" s="73"/>
      <c r="F114" s="73"/>
      <c r="G114" s="73"/>
    </row>
    <row r="115" spans="1:7" x14ac:dyDescent="0.25">
      <c r="A115" s="75"/>
      <c r="B115" s="75"/>
      <c r="C115" s="73"/>
      <c r="D115" s="73"/>
      <c r="E115" s="73"/>
      <c r="F115" s="73"/>
      <c r="G115" s="73"/>
    </row>
    <row r="116" spans="1:7" x14ac:dyDescent="0.25">
      <c r="A116" s="75"/>
      <c r="B116" s="75"/>
      <c r="C116" s="73"/>
      <c r="D116" s="73"/>
      <c r="E116" s="73"/>
      <c r="F116" s="73"/>
      <c r="G116" s="73"/>
    </row>
    <row r="117" spans="1:7" x14ac:dyDescent="0.25">
      <c r="A117" s="75"/>
      <c r="B117" s="75"/>
      <c r="C117" s="73"/>
      <c r="D117" s="73"/>
      <c r="E117" s="73"/>
      <c r="F117" s="73"/>
      <c r="G117" s="73"/>
    </row>
    <row r="118" spans="1:7" x14ac:dyDescent="0.25">
      <c r="A118" s="75"/>
      <c r="B118" s="75"/>
      <c r="C118" s="73"/>
      <c r="D118" s="73"/>
      <c r="E118" s="73"/>
      <c r="F118" s="73"/>
      <c r="G118" s="73"/>
    </row>
    <row r="119" spans="1:7" x14ac:dyDescent="0.25">
      <c r="A119" s="75"/>
      <c r="B119" s="75"/>
      <c r="C119" s="73"/>
      <c r="D119" s="73"/>
      <c r="E119" s="73"/>
      <c r="F119" s="73"/>
      <c r="G119" s="73"/>
    </row>
    <row r="120" spans="1:7" x14ac:dyDescent="0.25">
      <c r="A120" s="75"/>
      <c r="B120" s="75"/>
      <c r="C120" s="73"/>
      <c r="D120" s="73"/>
      <c r="E120" s="73"/>
      <c r="F120" s="73"/>
      <c r="G120" s="73"/>
    </row>
    <row r="121" spans="1:7" x14ac:dyDescent="0.25">
      <c r="A121" s="75"/>
      <c r="B121" s="75"/>
      <c r="C121" s="73"/>
      <c r="D121" s="73"/>
      <c r="E121" s="73"/>
      <c r="F121" s="73"/>
      <c r="G121" s="73"/>
    </row>
    <row r="122" spans="1:7" x14ac:dyDescent="0.25">
      <c r="A122" s="75"/>
      <c r="B122" s="75"/>
      <c r="C122" s="73"/>
      <c r="D122" s="73"/>
      <c r="E122" s="73"/>
      <c r="F122" s="73"/>
      <c r="G122" s="73"/>
    </row>
    <row r="123" spans="1:7" x14ac:dyDescent="0.25">
      <c r="A123" s="75"/>
      <c r="B123" s="75"/>
      <c r="C123" s="73"/>
      <c r="D123" s="73"/>
      <c r="E123" s="73"/>
      <c r="F123" s="73"/>
      <c r="G123" s="73"/>
    </row>
    <row r="124" spans="1:7" x14ac:dyDescent="0.25">
      <c r="A124" s="75"/>
      <c r="B124" s="75"/>
      <c r="C124" s="73"/>
      <c r="D124" s="73"/>
      <c r="E124" s="73"/>
      <c r="F124" s="73"/>
      <c r="G124" s="73"/>
    </row>
    <row r="125" spans="1:7" x14ac:dyDescent="0.25">
      <c r="A125" s="75"/>
      <c r="B125" s="75"/>
      <c r="C125" s="73"/>
      <c r="D125" s="73"/>
      <c r="E125" s="73"/>
      <c r="F125" s="73"/>
      <c r="G125" s="73"/>
    </row>
    <row r="126" spans="1:7" x14ac:dyDescent="0.25">
      <c r="A126" s="75"/>
      <c r="B126" s="75"/>
      <c r="C126" s="73"/>
      <c r="D126" s="73"/>
      <c r="E126" s="73"/>
      <c r="F126" s="73"/>
      <c r="G126" s="73"/>
    </row>
    <row r="127" spans="1:7" x14ac:dyDescent="0.25">
      <c r="A127" s="75"/>
      <c r="B127" s="75"/>
      <c r="C127" s="73"/>
      <c r="D127" s="73"/>
      <c r="E127" s="73"/>
      <c r="F127" s="73"/>
      <c r="G127" s="73"/>
    </row>
    <row r="128" spans="1:7" x14ac:dyDescent="0.25">
      <c r="A128" s="75"/>
      <c r="B128" s="75"/>
      <c r="C128" s="73"/>
      <c r="D128" s="73"/>
      <c r="E128" s="73"/>
      <c r="F128" s="73"/>
      <c r="G128" s="73"/>
    </row>
    <row r="129" spans="1:7" x14ac:dyDescent="0.25">
      <c r="A129" s="75"/>
      <c r="B129" s="75"/>
      <c r="C129" s="73"/>
      <c r="D129" s="73"/>
      <c r="E129" s="73"/>
      <c r="F129" s="73"/>
      <c r="G129" s="73"/>
    </row>
    <row r="130" spans="1:7" x14ac:dyDescent="0.25">
      <c r="A130" s="75"/>
      <c r="B130" s="75"/>
      <c r="C130" s="73"/>
      <c r="D130" s="73"/>
      <c r="E130" s="73"/>
      <c r="F130" s="73"/>
      <c r="G130" s="73"/>
    </row>
    <row r="131" spans="1:7" x14ac:dyDescent="0.25">
      <c r="A131" s="75"/>
      <c r="B131" s="75"/>
      <c r="C131" s="73"/>
      <c r="D131" s="73"/>
      <c r="E131" s="73"/>
      <c r="F131" s="73"/>
      <c r="G131" s="73"/>
    </row>
    <row r="132" spans="1:7" x14ac:dyDescent="0.25">
      <c r="A132" s="75"/>
      <c r="B132" s="75"/>
      <c r="C132" s="73"/>
      <c r="D132" s="73"/>
      <c r="E132" s="73"/>
      <c r="F132" s="73"/>
      <c r="G132" s="73"/>
    </row>
    <row r="133" spans="1:7" x14ac:dyDescent="0.25">
      <c r="A133" s="75"/>
      <c r="B133" s="75"/>
      <c r="C133" s="73"/>
      <c r="D133" s="73"/>
      <c r="E133" s="73"/>
      <c r="F133" s="73"/>
      <c r="G133" s="73"/>
    </row>
    <row r="134" spans="1:7" x14ac:dyDescent="0.25">
      <c r="A134" s="75"/>
      <c r="B134" s="75"/>
      <c r="C134" s="73"/>
      <c r="D134" s="73"/>
      <c r="E134" s="73"/>
      <c r="F134" s="73"/>
      <c r="G134" s="73"/>
    </row>
    <row r="135" spans="1:7" x14ac:dyDescent="0.25">
      <c r="A135" s="75"/>
      <c r="B135" s="75"/>
      <c r="C135" s="73"/>
      <c r="D135" s="73"/>
      <c r="E135" s="73"/>
      <c r="F135" s="73"/>
      <c r="G135" s="73"/>
    </row>
    <row r="136" spans="1:7" x14ac:dyDescent="0.25">
      <c r="A136" s="75"/>
      <c r="B136" s="75"/>
      <c r="C136" s="73"/>
      <c r="D136" s="73"/>
      <c r="E136" s="73"/>
      <c r="F136" s="73"/>
      <c r="G136" s="73"/>
    </row>
    <row r="137" spans="1:7" x14ac:dyDescent="0.25">
      <c r="A137" s="75"/>
      <c r="B137" s="75"/>
      <c r="C137" s="73"/>
      <c r="D137" s="73"/>
      <c r="E137" s="73"/>
      <c r="F137" s="73"/>
      <c r="G137" s="73"/>
    </row>
    <row r="138" spans="1:7" x14ac:dyDescent="0.25">
      <c r="A138" s="75"/>
      <c r="B138" s="75"/>
      <c r="C138" s="73"/>
      <c r="D138" s="73"/>
      <c r="E138" s="73"/>
      <c r="F138" s="73"/>
      <c r="G138" s="73"/>
    </row>
    <row r="139" spans="1:7" x14ac:dyDescent="0.25">
      <c r="A139" s="75"/>
      <c r="B139" s="75"/>
      <c r="C139" s="73"/>
      <c r="D139" s="73"/>
      <c r="E139" s="73"/>
      <c r="F139" s="73"/>
      <c r="G139" s="73"/>
    </row>
    <row r="140" spans="1:7" x14ac:dyDescent="0.25">
      <c r="A140" s="75"/>
      <c r="B140" s="75"/>
      <c r="C140" s="73"/>
      <c r="D140" s="73"/>
      <c r="E140" s="73"/>
      <c r="F140" s="73"/>
      <c r="G140" s="73"/>
    </row>
    <row r="141" spans="1:7" x14ac:dyDescent="0.25">
      <c r="A141" s="75"/>
      <c r="B141" s="75"/>
      <c r="C141" s="73"/>
      <c r="D141" s="73"/>
      <c r="E141" s="73"/>
      <c r="F141" s="73"/>
      <c r="G141" s="73"/>
    </row>
    <row r="142" spans="1:7" x14ac:dyDescent="0.25">
      <c r="A142" s="75"/>
      <c r="B142" s="75"/>
      <c r="C142" s="73"/>
      <c r="D142" s="73"/>
      <c r="E142" s="73"/>
      <c r="F142" s="73"/>
      <c r="G142" s="73"/>
    </row>
    <row r="143" spans="1:7" x14ac:dyDescent="0.25">
      <c r="A143" s="75"/>
      <c r="B143" s="75"/>
      <c r="C143" s="73"/>
      <c r="D143" s="73"/>
      <c r="E143" s="73"/>
      <c r="F143" s="73"/>
      <c r="G143" s="73"/>
    </row>
    <row r="144" spans="1:7" x14ac:dyDescent="0.25">
      <c r="A144" s="75"/>
      <c r="B144" s="75"/>
      <c r="C144" s="73"/>
      <c r="D144" s="73"/>
      <c r="E144" s="73"/>
      <c r="F144" s="73"/>
      <c r="G144" s="73"/>
    </row>
    <row r="145" spans="1:7" x14ac:dyDescent="0.25">
      <c r="A145" s="75"/>
      <c r="B145" s="75"/>
      <c r="C145" s="73"/>
      <c r="D145" s="73"/>
      <c r="E145" s="73"/>
      <c r="F145" s="73"/>
      <c r="G145" s="73"/>
    </row>
    <row r="146" spans="1:7" x14ac:dyDescent="0.25">
      <c r="A146" s="75"/>
      <c r="B146" s="75"/>
      <c r="C146" s="73"/>
      <c r="D146" s="73"/>
      <c r="E146" s="73"/>
      <c r="F146" s="73"/>
      <c r="G146" s="73"/>
    </row>
    <row r="147" spans="1:7" x14ac:dyDescent="0.25">
      <c r="A147" s="75"/>
      <c r="B147" s="75"/>
      <c r="C147" s="73"/>
      <c r="D147" s="73"/>
      <c r="E147" s="73"/>
      <c r="F147" s="73"/>
      <c r="G147" s="73"/>
    </row>
    <row r="148" spans="1:7" x14ac:dyDescent="0.25">
      <c r="A148" s="75"/>
      <c r="B148" s="75"/>
      <c r="C148" s="73"/>
      <c r="D148" s="73"/>
      <c r="E148" s="73"/>
      <c r="F148" s="73"/>
      <c r="G148" s="73"/>
    </row>
    <row r="149" spans="1:7" x14ac:dyDescent="0.25">
      <c r="A149" s="75"/>
      <c r="B149" s="75"/>
      <c r="C149" s="73"/>
      <c r="D149" s="73"/>
      <c r="E149" s="73"/>
      <c r="F149" s="73"/>
      <c r="G149" s="73"/>
    </row>
    <row r="150" spans="1:7" x14ac:dyDescent="0.25">
      <c r="A150" s="75"/>
      <c r="B150" s="75"/>
      <c r="C150" s="73"/>
      <c r="D150" s="73"/>
      <c r="E150" s="73"/>
      <c r="F150" s="73"/>
      <c r="G150" s="73"/>
    </row>
    <row r="151" spans="1:7" x14ac:dyDescent="0.25">
      <c r="A151" s="75"/>
      <c r="B151" s="75"/>
      <c r="C151" s="73"/>
      <c r="D151" s="73"/>
      <c r="E151" s="73"/>
      <c r="F151" s="73"/>
      <c r="G151" s="73"/>
    </row>
    <row r="152" spans="1:7" x14ac:dyDescent="0.25">
      <c r="A152" s="75"/>
      <c r="B152" s="75"/>
      <c r="C152" s="73"/>
      <c r="D152" s="73"/>
      <c r="E152" s="73"/>
      <c r="F152" s="73"/>
      <c r="G152" s="73"/>
    </row>
    <row r="153" spans="1:7" x14ac:dyDescent="0.25">
      <c r="A153" s="75"/>
      <c r="B153" s="75"/>
      <c r="C153" s="73"/>
      <c r="D153" s="73"/>
      <c r="E153" s="73"/>
      <c r="F153" s="73"/>
      <c r="G153" s="73"/>
    </row>
    <row r="154" spans="1:7" x14ac:dyDescent="0.25">
      <c r="A154" s="75"/>
      <c r="B154" s="75"/>
      <c r="C154" s="73"/>
      <c r="D154" s="73"/>
      <c r="E154" s="73"/>
      <c r="F154" s="73"/>
      <c r="G154" s="73"/>
    </row>
    <row r="155" spans="1:7" x14ac:dyDescent="0.25">
      <c r="A155" s="75"/>
      <c r="B155" s="75"/>
      <c r="C155" s="73"/>
      <c r="D155" s="73"/>
      <c r="E155" s="73"/>
      <c r="F155" s="73"/>
      <c r="G155" s="73"/>
    </row>
    <row r="156" spans="1:7" x14ac:dyDescent="0.25">
      <c r="A156" s="75"/>
      <c r="B156" s="75"/>
      <c r="C156" s="73"/>
      <c r="D156" s="73"/>
      <c r="E156" s="73"/>
      <c r="F156" s="73"/>
      <c r="G156" s="73"/>
    </row>
    <row r="157" spans="1:7" x14ac:dyDescent="0.25">
      <c r="A157" s="75"/>
      <c r="B157" s="75"/>
      <c r="C157" s="73"/>
      <c r="D157" s="73"/>
      <c r="E157" s="73"/>
      <c r="F157" s="73"/>
      <c r="G157" s="73"/>
    </row>
    <row r="158" spans="1:7" x14ac:dyDescent="0.25">
      <c r="A158" s="75"/>
      <c r="B158" s="75"/>
      <c r="C158" s="73"/>
      <c r="D158" s="73"/>
      <c r="E158" s="73"/>
      <c r="F158" s="73"/>
      <c r="G158" s="73"/>
    </row>
    <row r="159" spans="1:7" x14ac:dyDescent="0.25">
      <c r="A159" s="75"/>
      <c r="B159" s="75"/>
      <c r="C159" s="73"/>
      <c r="D159" s="73"/>
      <c r="E159" s="73"/>
      <c r="F159" s="73"/>
      <c r="G159" s="73"/>
    </row>
    <row r="160" spans="1:7" x14ac:dyDescent="0.25">
      <c r="A160" s="75"/>
      <c r="B160" s="75"/>
      <c r="C160" s="73"/>
      <c r="D160" s="73"/>
      <c r="E160" s="73"/>
      <c r="F160" s="73"/>
      <c r="G160" s="73"/>
    </row>
    <row r="161" spans="1:7" x14ac:dyDescent="0.25">
      <c r="A161" s="75"/>
      <c r="B161" s="75"/>
      <c r="C161" s="73"/>
      <c r="D161" s="73"/>
      <c r="E161" s="73"/>
      <c r="F161" s="73"/>
      <c r="G161" s="73"/>
    </row>
    <row r="162" spans="1:7" x14ac:dyDescent="0.25">
      <c r="A162" s="75"/>
      <c r="B162" s="75"/>
      <c r="C162" s="73"/>
      <c r="D162" s="73"/>
      <c r="E162" s="73"/>
      <c r="F162" s="73"/>
      <c r="G162" s="73"/>
    </row>
    <row r="163" spans="1:7" x14ac:dyDescent="0.25">
      <c r="A163" s="75"/>
      <c r="B163" s="75"/>
      <c r="C163" s="73"/>
      <c r="D163" s="73"/>
      <c r="E163" s="73"/>
      <c r="F163" s="73"/>
      <c r="G163" s="73"/>
    </row>
    <row r="164" spans="1:7" x14ac:dyDescent="0.25">
      <c r="A164" s="75"/>
      <c r="B164" s="75"/>
      <c r="C164" s="73"/>
      <c r="D164" s="73"/>
      <c r="E164" s="73"/>
      <c r="F164" s="73"/>
      <c r="G164" s="73"/>
    </row>
    <row r="165" spans="1:7" x14ac:dyDescent="0.25">
      <c r="A165" s="75"/>
      <c r="B165" s="75"/>
      <c r="C165" s="73"/>
      <c r="D165" s="73"/>
      <c r="E165" s="73"/>
      <c r="F165" s="73"/>
      <c r="G165" s="73"/>
    </row>
    <row r="166" spans="1:7" x14ac:dyDescent="0.25">
      <c r="D166" s="73"/>
      <c r="E166" s="73"/>
      <c r="F166" s="73"/>
      <c r="G166" s="73"/>
    </row>
  </sheetData>
  <conditionalFormatting sqref="C17:C23 D27:D32 C36:C39 C7:C14">
    <cfRule type="cellIs" dxfId="1" priority="2" operator="equal">
      <formula>""</formula>
    </cfRule>
  </conditionalFormatting>
  <pageMargins left="0.27559055118110237" right="0.23622047244094491" top="0.55118110236220474" bottom="0.98425196850393704" header="0.59055118110236227" footer="0.51181102362204722"/>
  <pageSetup paperSize="9" scale="73" fitToWidth="0" fitToHeight="0" orientation="portrait" horizontalDpi="1200" verticalDpi="1200" r:id="rId1"/>
  <headerFooter alignWithMargins="0">
    <oddHeader>&amp;R&amp;G</oddHeader>
    <oddFooter xml:space="preserve">&amp;Cwww.carpathia.ch&amp;R(c) Carpathia AG
</oddFooter>
  </headerFooter>
  <rowBreaks count="2" manualBreakCount="2">
    <brk id="39" max="16383" man="1"/>
    <brk id="96" max="16383" man="1"/>
  </rowBreaks>
  <colBreaks count="1" manualBreakCount="1">
    <brk id="8" max="1048575" man="1"/>
  </colBreaks>
  <ignoredErrors>
    <ignoredError sqref="E31:G32 E27:G28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Layout" zoomScaleNormal="100" workbookViewId="0"/>
  </sheetViews>
  <sheetFormatPr baseColWidth="10" defaultColWidth="9.109375" defaultRowHeight="13.2" x14ac:dyDescent="0.25"/>
  <cols>
    <col min="1" max="1" width="4.88671875" style="3" customWidth="1"/>
    <col min="2" max="2" width="53" style="3" customWidth="1"/>
    <col min="3" max="3" width="17.109375" style="1" bestFit="1" customWidth="1"/>
    <col min="4" max="7" width="15.44140625" style="1" bestFit="1" customWidth="1"/>
    <col min="8" max="8" width="2.5546875" style="1" customWidth="1"/>
    <col min="9" max="9" width="21.88671875" style="1" bestFit="1" customWidth="1"/>
    <col min="10" max="10" width="5.5546875" style="1" bestFit="1" customWidth="1"/>
    <col min="11" max="16384" width="9.109375" style="1"/>
  </cols>
  <sheetData>
    <row r="1" spans="1:7" ht="37.5" customHeight="1" x14ac:dyDescent="0.25"/>
    <row r="2" spans="1:7" ht="37.5" customHeight="1" x14ac:dyDescent="0.25"/>
    <row r="3" spans="1:7" ht="37.5" customHeight="1" x14ac:dyDescent="0.25"/>
    <row r="4" spans="1:7" ht="37.5" customHeight="1" x14ac:dyDescent="0.4">
      <c r="A4" s="5" t="s">
        <v>35</v>
      </c>
    </row>
    <row r="5" spans="1:7" ht="28.35" customHeight="1" x14ac:dyDescent="0.25">
      <c r="A5" s="46"/>
      <c r="B5" s="19"/>
      <c r="C5" s="19"/>
      <c r="D5" s="19"/>
      <c r="E5" s="19"/>
      <c r="F5" s="19"/>
      <c r="G5" s="19"/>
    </row>
    <row r="6" spans="1:7" ht="17.399999999999999" x14ac:dyDescent="0.3">
      <c r="A6" s="20" t="s">
        <v>37</v>
      </c>
      <c r="B6" s="7"/>
      <c r="C6" s="18"/>
      <c r="D6" s="18"/>
      <c r="E6" s="18"/>
      <c r="F6" s="18"/>
      <c r="G6" s="52"/>
    </row>
    <row r="7" spans="1:7" s="2" customFormat="1" x14ac:dyDescent="0.25">
      <c r="A7" s="23"/>
      <c r="B7" s="45" t="s">
        <v>42</v>
      </c>
      <c r="C7" s="65">
        <v>0.05</v>
      </c>
      <c r="D7" s="100" t="s">
        <v>58</v>
      </c>
      <c r="E7" s="26"/>
      <c r="F7" s="26"/>
      <c r="G7" s="27"/>
    </row>
    <row r="8" spans="1:7" s="2" customFormat="1" ht="15" customHeight="1" x14ac:dyDescent="0.25">
      <c r="A8" s="24"/>
      <c r="B8" s="44" t="s">
        <v>10</v>
      </c>
      <c r="C8" s="76">
        <v>250</v>
      </c>
      <c r="D8" s="101" t="s">
        <v>43</v>
      </c>
      <c r="E8" s="12"/>
      <c r="F8" s="12"/>
      <c r="G8" s="28"/>
    </row>
    <row r="9" spans="1:7" s="2" customFormat="1" ht="15" customHeight="1" x14ac:dyDescent="0.25">
      <c r="A9" s="24"/>
      <c r="B9" s="44" t="s">
        <v>3</v>
      </c>
      <c r="C9" s="66">
        <v>0.45</v>
      </c>
      <c r="D9" s="101" t="s">
        <v>44</v>
      </c>
      <c r="E9" s="12"/>
      <c r="F9" s="12"/>
      <c r="G9" s="28"/>
    </row>
    <row r="10" spans="1:7" s="2" customFormat="1" ht="15" customHeight="1" x14ac:dyDescent="0.25">
      <c r="A10" s="24"/>
      <c r="B10" s="44" t="s">
        <v>11</v>
      </c>
      <c r="C10" s="66">
        <v>0.25</v>
      </c>
      <c r="D10" s="101" t="s">
        <v>45</v>
      </c>
      <c r="E10" s="12"/>
      <c r="F10" s="12"/>
      <c r="G10" s="28"/>
    </row>
    <row r="11" spans="1:7" s="2" customFormat="1" ht="15" customHeight="1" x14ac:dyDescent="0.25">
      <c r="A11" s="24"/>
      <c r="B11" s="44" t="s">
        <v>15</v>
      </c>
      <c r="C11" s="76">
        <v>7.5</v>
      </c>
      <c r="D11" s="101" t="s">
        <v>46</v>
      </c>
      <c r="E11" s="12"/>
      <c r="F11" s="12"/>
      <c r="G11" s="28"/>
    </row>
    <row r="12" spans="1:7" s="2" customFormat="1" ht="15" customHeight="1" x14ac:dyDescent="0.25">
      <c r="A12" s="24"/>
      <c r="B12" s="44" t="s">
        <v>12</v>
      </c>
      <c r="C12" s="66">
        <v>0.12</v>
      </c>
      <c r="D12" s="101" t="s">
        <v>47</v>
      </c>
      <c r="E12" s="12"/>
      <c r="F12" s="12"/>
      <c r="G12" s="28"/>
    </row>
    <row r="13" spans="1:7" s="2" customFormat="1" ht="15" customHeight="1" x14ac:dyDescent="0.25">
      <c r="A13" s="24"/>
      <c r="B13" s="44" t="s">
        <v>59</v>
      </c>
      <c r="C13" s="103">
        <v>50000000</v>
      </c>
      <c r="D13" s="101" t="s">
        <v>48</v>
      </c>
      <c r="E13" s="12"/>
      <c r="F13" s="12"/>
      <c r="G13" s="28"/>
    </row>
    <row r="14" spans="1:7" s="2" customFormat="1" ht="15" customHeight="1" x14ac:dyDescent="0.25">
      <c r="A14" s="25"/>
      <c r="B14" s="42" t="s">
        <v>60</v>
      </c>
      <c r="C14" s="67">
        <v>0.05</v>
      </c>
      <c r="D14" s="102" t="s">
        <v>41</v>
      </c>
      <c r="E14" s="30"/>
      <c r="F14" s="30"/>
      <c r="G14" s="31"/>
    </row>
    <row r="15" spans="1:7" ht="28.35" customHeight="1" x14ac:dyDescent="0.25">
      <c r="A15" s="73"/>
      <c r="B15" s="47"/>
      <c r="C15" s="74">
        <v>2016</v>
      </c>
      <c r="D15" s="74">
        <v>2017</v>
      </c>
      <c r="E15" s="74">
        <v>2018</v>
      </c>
      <c r="F15" s="74">
        <v>2019</v>
      </c>
      <c r="G15" s="74">
        <v>2020</v>
      </c>
    </row>
    <row r="16" spans="1:7" ht="17.399999999999999" x14ac:dyDescent="0.3">
      <c r="A16" s="20" t="s">
        <v>38</v>
      </c>
      <c r="B16" s="6"/>
      <c r="C16" s="18" t="s">
        <v>24</v>
      </c>
      <c r="D16" s="18" t="s">
        <v>25</v>
      </c>
      <c r="E16" s="18" t="s">
        <v>26</v>
      </c>
      <c r="F16" s="18" t="s">
        <v>28</v>
      </c>
      <c r="G16" s="52" t="s">
        <v>27</v>
      </c>
    </row>
    <row r="17" spans="1:7" x14ac:dyDescent="0.25">
      <c r="A17" s="38"/>
      <c r="B17" s="40" t="s">
        <v>52</v>
      </c>
      <c r="C17" s="77">
        <v>500000</v>
      </c>
      <c r="D17" s="32"/>
      <c r="E17" s="32"/>
      <c r="F17" s="32"/>
      <c r="G17" s="33"/>
    </row>
    <row r="18" spans="1:7" x14ac:dyDescent="0.25">
      <c r="A18" s="39"/>
      <c r="B18" s="41" t="s">
        <v>50</v>
      </c>
      <c r="C18" s="78">
        <v>150000</v>
      </c>
      <c r="D18" s="34"/>
      <c r="E18" s="34"/>
      <c r="F18" s="34"/>
      <c r="G18" s="35"/>
    </row>
    <row r="19" spans="1:7" x14ac:dyDescent="0.25">
      <c r="A19" s="39"/>
      <c r="B19" s="41" t="s">
        <v>51</v>
      </c>
      <c r="C19" s="78">
        <v>100000</v>
      </c>
      <c r="D19" s="34"/>
      <c r="E19" s="34"/>
      <c r="F19" s="34"/>
      <c r="G19" s="35"/>
    </row>
    <row r="20" spans="1:7" x14ac:dyDescent="0.25">
      <c r="A20" s="39"/>
      <c r="B20" s="41" t="s">
        <v>53</v>
      </c>
      <c r="C20" s="78">
        <v>150000</v>
      </c>
      <c r="D20" s="34"/>
      <c r="E20" s="34"/>
      <c r="F20" s="34"/>
      <c r="G20" s="35"/>
    </row>
    <row r="21" spans="1:7" x14ac:dyDescent="0.25">
      <c r="A21" s="39"/>
      <c r="B21" s="41" t="s">
        <v>54</v>
      </c>
      <c r="C21" s="78">
        <v>150000</v>
      </c>
      <c r="D21" s="34"/>
      <c r="E21" s="34"/>
      <c r="F21" s="34"/>
      <c r="G21" s="35"/>
    </row>
    <row r="22" spans="1:7" x14ac:dyDescent="0.25">
      <c r="A22" s="39"/>
      <c r="B22" s="41" t="s">
        <v>49</v>
      </c>
      <c r="C22" s="78">
        <v>0</v>
      </c>
      <c r="D22" s="34"/>
      <c r="E22" s="34"/>
      <c r="F22" s="34"/>
      <c r="G22" s="35"/>
    </row>
    <row r="23" spans="1:7" x14ac:dyDescent="0.25">
      <c r="A23" s="39"/>
      <c r="B23" s="41" t="s">
        <v>49</v>
      </c>
      <c r="C23" s="78">
        <v>0</v>
      </c>
      <c r="D23" s="34"/>
      <c r="E23" s="34"/>
      <c r="F23" s="34"/>
      <c r="G23" s="35"/>
    </row>
    <row r="24" spans="1:7" x14ac:dyDescent="0.25">
      <c r="A24" s="21"/>
      <c r="B24" s="42" t="s">
        <v>32</v>
      </c>
      <c r="C24" s="79">
        <f>SUM(C17:C23)</f>
        <v>1050000</v>
      </c>
      <c r="D24" s="36"/>
      <c r="E24" s="36"/>
      <c r="F24" s="36"/>
      <c r="G24" s="37"/>
    </row>
    <row r="25" spans="1:7" ht="28.35" customHeight="1" x14ac:dyDescent="0.25">
      <c r="A25" s="73"/>
      <c r="B25" s="47"/>
      <c r="C25" s="47"/>
      <c r="D25" s="47"/>
      <c r="E25" s="47"/>
      <c r="F25" s="47"/>
      <c r="G25" s="47"/>
    </row>
    <row r="26" spans="1:7" ht="17.399999999999999" x14ac:dyDescent="0.3">
      <c r="A26" s="20" t="s">
        <v>39</v>
      </c>
      <c r="B26" s="7"/>
      <c r="C26" s="18" t="s">
        <v>24</v>
      </c>
      <c r="D26" s="18" t="s">
        <v>25</v>
      </c>
      <c r="E26" s="18" t="s">
        <v>26</v>
      </c>
      <c r="F26" s="18" t="s">
        <v>28</v>
      </c>
      <c r="G26" s="52" t="s">
        <v>27</v>
      </c>
    </row>
    <row r="27" spans="1:7" x14ac:dyDescent="0.25">
      <c r="A27" s="38"/>
      <c r="B27" s="40" t="s">
        <v>29</v>
      </c>
      <c r="C27" s="32"/>
      <c r="D27" s="77">
        <v>250000</v>
      </c>
      <c r="E27" s="80">
        <f>+D27</f>
        <v>250000</v>
      </c>
      <c r="F27" s="80">
        <f t="shared" ref="F27:F32" si="0">+D27</f>
        <v>250000</v>
      </c>
      <c r="G27" s="81">
        <f>+D27</f>
        <v>250000</v>
      </c>
    </row>
    <row r="28" spans="1:7" x14ac:dyDescent="0.25">
      <c r="A28" s="39"/>
      <c r="B28" s="41" t="s">
        <v>30</v>
      </c>
      <c r="C28" s="34"/>
      <c r="D28" s="78">
        <v>250000</v>
      </c>
      <c r="E28" s="82">
        <f t="shared" ref="E28:E32" si="1">+D28</f>
        <v>250000</v>
      </c>
      <c r="F28" s="82">
        <f t="shared" si="0"/>
        <v>250000</v>
      </c>
      <c r="G28" s="83">
        <f t="shared" ref="G28:G32" si="2">+D28</f>
        <v>250000</v>
      </c>
    </row>
    <row r="29" spans="1:7" x14ac:dyDescent="0.25">
      <c r="A29" s="39"/>
      <c r="B29" s="41" t="s">
        <v>6</v>
      </c>
      <c r="C29" s="34"/>
      <c r="D29" s="78">
        <v>50000</v>
      </c>
      <c r="E29" s="82">
        <f t="shared" si="1"/>
        <v>50000</v>
      </c>
      <c r="F29" s="82">
        <f t="shared" si="0"/>
        <v>50000</v>
      </c>
      <c r="G29" s="83">
        <f t="shared" si="2"/>
        <v>50000</v>
      </c>
    </row>
    <row r="30" spans="1:7" x14ac:dyDescent="0.25">
      <c r="A30" s="39"/>
      <c r="B30" s="41" t="s">
        <v>31</v>
      </c>
      <c r="C30" s="34"/>
      <c r="D30" s="78">
        <v>100000</v>
      </c>
      <c r="E30" s="82">
        <f t="shared" si="1"/>
        <v>100000</v>
      </c>
      <c r="F30" s="82">
        <f t="shared" si="0"/>
        <v>100000</v>
      </c>
      <c r="G30" s="83">
        <f t="shared" si="2"/>
        <v>100000</v>
      </c>
    </row>
    <row r="31" spans="1:7" x14ac:dyDescent="0.25">
      <c r="A31" s="39"/>
      <c r="B31" s="41" t="s">
        <v>55</v>
      </c>
      <c r="C31" s="34"/>
      <c r="D31" s="78">
        <v>0</v>
      </c>
      <c r="E31" s="82">
        <f t="shared" si="1"/>
        <v>0</v>
      </c>
      <c r="F31" s="82">
        <f t="shared" si="0"/>
        <v>0</v>
      </c>
      <c r="G31" s="83">
        <f t="shared" si="2"/>
        <v>0</v>
      </c>
    </row>
    <row r="32" spans="1:7" x14ac:dyDescent="0.25">
      <c r="A32" s="39"/>
      <c r="B32" s="41" t="s">
        <v>55</v>
      </c>
      <c r="C32" s="34"/>
      <c r="D32" s="78">
        <v>0</v>
      </c>
      <c r="E32" s="82">
        <f t="shared" si="1"/>
        <v>0</v>
      </c>
      <c r="F32" s="82">
        <f t="shared" si="0"/>
        <v>0</v>
      </c>
      <c r="G32" s="83">
        <f t="shared" si="2"/>
        <v>0</v>
      </c>
    </row>
    <row r="33" spans="1:9" x14ac:dyDescent="0.25">
      <c r="A33" s="21"/>
      <c r="B33" s="42" t="s">
        <v>33</v>
      </c>
      <c r="C33" s="22"/>
      <c r="D33" s="79">
        <f>SUM(D27:D32)</f>
        <v>650000</v>
      </c>
      <c r="E33" s="79">
        <f>SUM(E27:E32)</f>
        <v>650000</v>
      </c>
      <c r="F33" s="79">
        <f>SUM(F27:F32)</f>
        <v>650000</v>
      </c>
      <c r="G33" s="84">
        <f>SUM(G27:G32)</f>
        <v>650000</v>
      </c>
    </row>
    <row r="34" spans="1:9" ht="28.35" customHeight="1" x14ac:dyDescent="0.25">
      <c r="A34" s="73"/>
      <c r="B34" s="47"/>
      <c r="C34" s="47"/>
      <c r="D34" s="47"/>
      <c r="E34" s="47"/>
      <c r="F34" s="47"/>
      <c r="G34" s="47"/>
    </row>
    <row r="35" spans="1:9" ht="17.399999999999999" x14ac:dyDescent="0.3">
      <c r="A35" s="92" t="s">
        <v>40</v>
      </c>
      <c r="B35" s="93"/>
      <c r="C35" s="94"/>
      <c r="D35" s="94"/>
      <c r="E35" s="94"/>
      <c r="F35" s="94"/>
      <c r="G35" s="95"/>
    </row>
    <row r="36" spans="1:9" s="2" customFormat="1" x14ac:dyDescent="0.25">
      <c r="A36" s="57"/>
      <c r="B36" s="43" t="s">
        <v>25</v>
      </c>
      <c r="C36" s="63">
        <v>10</v>
      </c>
      <c r="D36" s="99" t="s">
        <v>34</v>
      </c>
      <c r="E36" s="8"/>
      <c r="F36" s="8"/>
      <c r="G36" s="96"/>
    </row>
    <row r="37" spans="1:9" s="2" customFormat="1" ht="15" customHeight="1" x14ac:dyDescent="0.25">
      <c r="A37" s="24"/>
      <c r="B37" s="44" t="s">
        <v>26</v>
      </c>
      <c r="C37" s="64">
        <v>15</v>
      </c>
      <c r="D37" s="11" t="s">
        <v>34</v>
      </c>
      <c r="E37" s="12"/>
      <c r="F37" s="12"/>
      <c r="G37" s="28"/>
    </row>
    <row r="38" spans="1:9" s="2" customFormat="1" ht="15" customHeight="1" x14ac:dyDescent="0.25">
      <c r="A38" s="24"/>
      <c r="B38" s="44" t="s">
        <v>28</v>
      </c>
      <c r="C38" s="64">
        <v>25</v>
      </c>
      <c r="D38" s="11" t="s">
        <v>34</v>
      </c>
      <c r="E38" s="12"/>
      <c r="F38" s="12"/>
      <c r="G38" s="28"/>
    </row>
    <row r="39" spans="1:9" s="2" customFormat="1" ht="15" customHeight="1" x14ac:dyDescent="0.25">
      <c r="A39" s="25"/>
      <c r="B39" s="42" t="s">
        <v>27</v>
      </c>
      <c r="C39" s="98">
        <v>45</v>
      </c>
      <c r="D39" s="29" t="s">
        <v>34</v>
      </c>
      <c r="E39" s="30"/>
      <c r="F39" s="30"/>
      <c r="G39" s="31"/>
    </row>
    <row r="40" spans="1:9" ht="37.5" customHeight="1" x14ac:dyDescent="0.25"/>
    <row r="41" spans="1:9" ht="37.5" customHeight="1" x14ac:dyDescent="0.25"/>
    <row r="42" spans="1:9" ht="37.5" customHeight="1" x14ac:dyDescent="0.25"/>
    <row r="43" spans="1:9" ht="37.5" customHeight="1" x14ac:dyDescent="0.4">
      <c r="A43" s="5" t="s">
        <v>57</v>
      </c>
    </row>
    <row r="44" spans="1:9" ht="28.35" customHeight="1" x14ac:dyDescent="0.25">
      <c r="A44" s="46"/>
      <c r="B44" s="19"/>
      <c r="C44" s="19"/>
      <c r="D44" s="19"/>
      <c r="E44" s="19"/>
      <c r="F44" s="19"/>
      <c r="G44" s="19"/>
    </row>
    <row r="45" spans="1:9" x14ac:dyDescent="0.25">
      <c r="A45" s="49" t="s">
        <v>5</v>
      </c>
      <c r="B45" s="50"/>
      <c r="C45" s="51" t="s">
        <v>24</v>
      </c>
      <c r="D45" s="51" t="s">
        <v>25</v>
      </c>
      <c r="E45" s="51" t="s">
        <v>26</v>
      </c>
      <c r="F45" s="51" t="s">
        <v>28</v>
      </c>
      <c r="G45" s="52" t="s">
        <v>27</v>
      </c>
    </row>
    <row r="46" spans="1:9" x14ac:dyDescent="0.25">
      <c r="A46" s="39"/>
      <c r="B46" s="53" t="s">
        <v>4</v>
      </c>
      <c r="C46" s="85"/>
      <c r="D46" s="104">
        <f>+C36*30</f>
        <v>300</v>
      </c>
      <c r="E46" s="104">
        <f>+C37*30</f>
        <v>450</v>
      </c>
      <c r="F46" s="104">
        <f>+C38*30</f>
        <v>750</v>
      </c>
      <c r="G46" s="105">
        <f>+C39*30</f>
        <v>1350</v>
      </c>
    </row>
    <row r="47" spans="1:9" x14ac:dyDescent="0.25">
      <c r="A47" s="39"/>
      <c r="B47" s="53" t="s">
        <v>7</v>
      </c>
      <c r="C47" s="85"/>
      <c r="D47" s="85">
        <f>+D46*12*$C$8</f>
        <v>900000</v>
      </c>
      <c r="E47" s="85">
        <f>+E46*12*$C$8</f>
        <v>1350000</v>
      </c>
      <c r="F47" s="85">
        <f>+F46*12*$C$8</f>
        <v>2250000</v>
      </c>
      <c r="G47" s="86">
        <f>+G46*12*$C$8</f>
        <v>4050000</v>
      </c>
      <c r="I47" s="4"/>
    </row>
    <row r="48" spans="1:9" x14ac:dyDescent="0.25">
      <c r="A48" s="39"/>
      <c r="B48" s="53" t="s">
        <v>56</v>
      </c>
      <c r="C48" s="85"/>
      <c r="D48" s="85">
        <f>+D47*(1-$C$10)</f>
        <v>675000</v>
      </c>
      <c r="E48" s="85">
        <f>+E47*(1-$C$10)</f>
        <v>1012500</v>
      </c>
      <c r="F48" s="85">
        <f>+F47*(1-$C$10)</f>
        <v>1687500</v>
      </c>
      <c r="G48" s="86">
        <f>+G47*(1-$C$10)</f>
        <v>3037500</v>
      </c>
      <c r="I48" s="4"/>
    </row>
    <row r="49" spans="1:9" x14ac:dyDescent="0.25">
      <c r="A49" s="39"/>
      <c r="B49" s="53" t="s">
        <v>8</v>
      </c>
      <c r="C49" s="85"/>
      <c r="D49" s="85">
        <f>+D48-(D46*12*$C$11)</f>
        <v>648000</v>
      </c>
      <c r="E49" s="85">
        <f t="shared" ref="E49:G49" si="3">+E48-(E46*12*$C$11)</f>
        <v>972000</v>
      </c>
      <c r="F49" s="85">
        <f t="shared" si="3"/>
        <v>1620000</v>
      </c>
      <c r="G49" s="86">
        <f t="shared" si="3"/>
        <v>2916000</v>
      </c>
      <c r="I49" s="4"/>
    </row>
    <row r="50" spans="1:9" x14ac:dyDescent="0.25">
      <c r="A50" s="39"/>
      <c r="B50" s="53" t="s">
        <v>9</v>
      </c>
      <c r="C50" s="85"/>
      <c r="D50" s="85">
        <f>+D49*(1-$C$12)</f>
        <v>570240</v>
      </c>
      <c r="E50" s="85">
        <f>+E49*(1-$C$12)</f>
        <v>855360</v>
      </c>
      <c r="F50" s="85">
        <f>+F49*(1-$C$12)</f>
        <v>1425600</v>
      </c>
      <c r="G50" s="86">
        <f>+G49*(1-$C$12)</f>
        <v>2566080</v>
      </c>
      <c r="I50" s="4"/>
    </row>
    <row r="51" spans="1:9" x14ac:dyDescent="0.25">
      <c r="A51" s="39"/>
      <c r="B51" s="41" t="str">
        <f>+A45</f>
        <v>Online erzielter zusätzlicher Deckungsbeitrag</v>
      </c>
      <c r="C51" s="87"/>
      <c r="D51" s="87">
        <f>+D50*$C$9</f>
        <v>256608</v>
      </c>
      <c r="E51" s="87">
        <f>+E50*$C$9</f>
        <v>384912</v>
      </c>
      <c r="F51" s="87">
        <f>+F50*$C$9</f>
        <v>641520</v>
      </c>
      <c r="G51" s="88">
        <f>+G50*$C$9</f>
        <v>1154736</v>
      </c>
    </row>
    <row r="52" spans="1:9" x14ac:dyDescent="0.25">
      <c r="A52" s="39"/>
      <c r="B52" s="44" t="str">
        <f>"Total "&amp;A45</f>
        <v>Total Online erzielter zusätzlicher Deckungsbeitrag</v>
      </c>
      <c r="C52" s="89"/>
      <c r="D52" s="89">
        <f>+D51</f>
        <v>256608</v>
      </c>
      <c r="E52" s="89">
        <f>+E51</f>
        <v>384912</v>
      </c>
      <c r="F52" s="89">
        <f>+F51</f>
        <v>641520</v>
      </c>
      <c r="G52" s="84">
        <f>+G51</f>
        <v>1154736</v>
      </c>
    </row>
    <row r="53" spans="1:9" ht="21.75" customHeight="1" x14ac:dyDescent="0.25">
      <c r="A53" s="68"/>
      <c r="B53" s="69"/>
      <c r="C53" s="69"/>
      <c r="D53" s="71"/>
      <c r="E53" s="71"/>
      <c r="F53" s="71"/>
      <c r="G53" s="71"/>
    </row>
    <row r="54" spans="1:9" x14ac:dyDescent="0.25">
      <c r="A54" s="49" t="s">
        <v>18</v>
      </c>
      <c r="B54" s="50"/>
      <c r="C54" s="51" t="s">
        <v>24</v>
      </c>
      <c r="D54" s="51" t="s">
        <v>25</v>
      </c>
      <c r="E54" s="51" t="s">
        <v>26</v>
      </c>
      <c r="F54" s="51" t="s">
        <v>28</v>
      </c>
      <c r="G54" s="52" t="s">
        <v>27</v>
      </c>
    </row>
    <row r="55" spans="1:9" x14ac:dyDescent="0.25">
      <c r="A55" s="39"/>
      <c r="B55" s="53" t="s">
        <v>16</v>
      </c>
      <c r="C55" s="85"/>
      <c r="D55" s="85">
        <f>+$C$13*$C$14</f>
        <v>2500000</v>
      </c>
      <c r="E55" s="85">
        <f>+$C$13*$C$14</f>
        <v>2500000</v>
      </c>
      <c r="F55" s="85">
        <f>+$C$13*$C$14</f>
        <v>2500000</v>
      </c>
      <c r="G55" s="86">
        <f>+$C$13*$C$14</f>
        <v>2500000</v>
      </c>
      <c r="I55" s="4"/>
    </row>
    <row r="56" spans="1:9" x14ac:dyDescent="0.25">
      <c r="A56" s="39"/>
      <c r="B56" s="53" t="s">
        <v>17</v>
      </c>
      <c r="C56" s="85"/>
      <c r="D56" s="85">
        <f>+D55*$C$9</f>
        <v>1125000</v>
      </c>
      <c r="E56" s="85">
        <f>+E55*$C$9</f>
        <v>1125000</v>
      </c>
      <c r="F56" s="85">
        <f>+F55*$C$9</f>
        <v>1125000</v>
      </c>
      <c r="G56" s="86">
        <f>+G55*$C$9</f>
        <v>1125000</v>
      </c>
      <c r="I56" s="4"/>
    </row>
    <row r="57" spans="1:9" x14ac:dyDescent="0.25">
      <c r="A57" s="39"/>
      <c r="B57" s="44" t="str">
        <f>"Total "&amp;A54</f>
        <v>Total Online gesicherter stationärer Deckungsbeitrag</v>
      </c>
      <c r="C57" s="89"/>
      <c r="D57" s="89">
        <f>+D56</f>
        <v>1125000</v>
      </c>
      <c r="E57" s="89">
        <f>+E56</f>
        <v>1125000</v>
      </c>
      <c r="F57" s="89">
        <f>+F56</f>
        <v>1125000</v>
      </c>
      <c r="G57" s="84">
        <f>+G56</f>
        <v>1125000</v>
      </c>
    </row>
    <row r="58" spans="1:9" ht="21.75" customHeight="1" x14ac:dyDescent="0.25">
      <c r="A58" s="68"/>
      <c r="B58" s="69"/>
      <c r="C58" s="69"/>
      <c r="D58" s="71"/>
      <c r="E58" s="71"/>
      <c r="F58" s="71"/>
      <c r="G58" s="71"/>
    </row>
    <row r="59" spans="1:9" x14ac:dyDescent="0.25">
      <c r="A59" s="49" t="s">
        <v>20</v>
      </c>
      <c r="B59" s="50"/>
      <c r="C59" s="51" t="s">
        <v>24</v>
      </c>
      <c r="D59" s="51" t="s">
        <v>25</v>
      </c>
      <c r="E59" s="51" t="s">
        <v>26</v>
      </c>
      <c r="F59" s="51" t="s">
        <v>28</v>
      </c>
      <c r="G59" s="52" t="s">
        <v>27</v>
      </c>
    </row>
    <row r="60" spans="1:9" x14ac:dyDescent="0.25">
      <c r="A60" s="39"/>
      <c r="B60" s="53" t="str">
        <f>+B52</f>
        <v>Total Online erzielter zusätzlicher Deckungsbeitrag</v>
      </c>
      <c r="C60" s="85"/>
      <c r="D60" s="85">
        <f>+D52</f>
        <v>256608</v>
      </c>
      <c r="E60" s="85">
        <f t="shared" ref="E60:G60" si="4">+E52</f>
        <v>384912</v>
      </c>
      <c r="F60" s="85">
        <f t="shared" si="4"/>
        <v>641520</v>
      </c>
      <c r="G60" s="86">
        <f t="shared" si="4"/>
        <v>1154736</v>
      </c>
      <c r="I60" s="4"/>
    </row>
    <row r="61" spans="1:9" x14ac:dyDescent="0.25">
      <c r="A61" s="39"/>
      <c r="B61" s="53" t="str">
        <f>+B57</f>
        <v>Total Online gesicherter stationärer Deckungsbeitrag</v>
      </c>
      <c r="C61" s="85"/>
      <c r="D61" s="85">
        <f>+D57</f>
        <v>1125000</v>
      </c>
      <c r="E61" s="85">
        <f t="shared" ref="E61:G61" si="5">+E57</f>
        <v>1125000</v>
      </c>
      <c r="F61" s="85">
        <f t="shared" si="5"/>
        <v>1125000</v>
      </c>
      <c r="G61" s="86">
        <f t="shared" si="5"/>
        <v>1125000</v>
      </c>
      <c r="I61" s="4"/>
    </row>
    <row r="62" spans="1:9" x14ac:dyDescent="0.25">
      <c r="A62" s="39"/>
      <c r="B62" s="44" t="str">
        <f>"Total "&amp;A59</f>
        <v>Total Omni-Channel zusätzlicher Deckungsbeitrag</v>
      </c>
      <c r="C62" s="89"/>
      <c r="D62" s="89">
        <f>SUM(D60:D61)</f>
        <v>1381608</v>
      </c>
      <c r="E62" s="89">
        <f t="shared" ref="E62:G62" si="6">SUM(E60:E61)</f>
        <v>1509912</v>
      </c>
      <c r="F62" s="89">
        <f t="shared" si="6"/>
        <v>1766520</v>
      </c>
      <c r="G62" s="84">
        <f t="shared" si="6"/>
        <v>2279736</v>
      </c>
    </row>
    <row r="63" spans="1:9" ht="21.75" customHeight="1" x14ac:dyDescent="0.25">
      <c r="A63" s="70"/>
      <c r="B63" s="71"/>
      <c r="C63" s="72"/>
      <c r="D63" s="72"/>
      <c r="E63" s="72"/>
      <c r="F63" s="72"/>
      <c r="G63" s="72"/>
    </row>
    <row r="64" spans="1:9" x14ac:dyDescent="0.25">
      <c r="A64" s="49" t="s">
        <v>23</v>
      </c>
      <c r="B64" s="50"/>
      <c r="C64" s="51" t="s">
        <v>24</v>
      </c>
      <c r="D64" s="51" t="s">
        <v>25</v>
      </c>
      <c r="E64" s="51" t="s">
        <v>26</v>
      </c>
      <c r="F64" s="51" t="s">
        <v>28</v>
      </c>
      <c r="G64" s="52" t="s">
        <v>27</v>
      </c>
    </row>
    <row r="65" spans="1:8" x14ac:dyDescent="0.25">
      <c r="A65" s="39"/>
      <c r="B65" s="54" t="s">
        <v>0</v>
      </c>
      <c r="C65" s="87">
        <f>SUM(-C24,-C33,C52)</f>
        <v>-1050000</v>
      </c>
      <c r="D65" s="87">
        <f t="shared" ref="D65:G65" si="7">SUM(-D24,-D33,D52)</f>
        <v>-393392</v>
      </c>
      <c r="E65" s="87">
        <f t="shared" si="7"/>
        <v>-265088</v>
      </c>
      <c r="F65" s="87">
        <f t="shared" si="7"/>
        <v>-8480</v>
      </c>
      <c r="G65" s="87">
        <f t="shared" si="7"/>
        <v>504736</v>
      </c>
    </row>
    <row r="66" spans="1:8" s="2" customFormat="1" x14ac:dyDescent="0.25">
      <c r="A66" s="24"/>
      <c r="B66" s="44" t="s">
        <v>1</v>
      </c>
      <c r="C66" s="89">
        <f>(C65/((1+$C$7)^(C15-$C$15)))</f>
        <v>-1050000</v>
      </c>
      <c r="D66" s="89">
        <f>(D65/((1+$C$7)^(D15-$C$15)))</f>
        <v>-374659.04761904757</v>
      </c>
      <c r="E66" s="89">
        <f>(E65/((1+$C$7)^(E15-$C$15)))</f>
        <v>-240442.63038548752</v>
      </c>
      <c r="F66" s="89">
        <f>(F65/((1+$C$7)^(F15-$C$15)))</f>
        <v>-7325.3428355469168</v>
      </c>
      <c r="G66" s="90">
        <f>(G65/((1+$C$7)^(G15-$C$15)))</f>
        <v>415247.55631655536</v>
      </c>
    </row>
    <row r="67" spans="1:8" x14ac:dyDescent="0.25">
      <c r="A67" s="39"/>
      <c r="B67" s="54" t="s">
        <v>2</v>
      </c>
      <c r="C67" s="87">
        <f>+C66</f>
        <v>-1050000</v>
      </c>
      <c r="D67" s="87">
        <f>+C67+D66</f>
        <v>-1424659.0476190476</v>
      </c>
      <c r="E67" s="87">
        <f>+D67+E66</f>
        <v>-1665101.6780045351</v>
      </c>
      <c r="F67" s="87">
        <f>+E67+F66</f>
        <v>-1672427.0208400821</v>
      </c>
      <c r="G67" s="97">
        <f>+F67+G66</f>
        <v>-1257179.4645235268</v>
      </c>
    </row>
    <row r="68" spans="1:8" ht="21.75" customHeight="1" x14ac:dyDescent="0.25">
      <c r="A68" s="68"/>
      <c r="B68" s="71"/>
      <c r="C68" s="72"/>
      <c r="D68" s="72"/>
      <c r="E68" s="72"/>
      <c r="F68" s="72"/>
      <c r="G68" s="72"/>
    </row>
    <row r="69" spans="1:8" x14ac:dyDescent="0.25">
      <c r="A69" s="49" t="s">
        <v>19</v>
      </c>
      <c r="B69" s="50"/>
      <c r="C69" s="51" t="s">
        <v>24</v>
      </c>
      <c r="D69" s="51" t="s">
        <v>25</v>
      </c>
      <c r="E69" s="51" t="s">
        <v>26</v>
      </c>
      <c r="F69" s="51" t="s">
        <v>28</v>
      </c>
      <c r="G69" s="52" t="s">
        <v>27</v>
      </c>
    </row>
    <row r="70" spans="1:8" x14ac:dyDescent="0.25">
      <c r="A70" s="39"/>
      <c r="B70" s="54" t="str">
        <f>+B65</f>
        <v>nominal</v>
      </c>
      <c r="C70" s="87">
        <f>SUM(-C24,-C33,C62)</f>
        <v>-1050000</v>
      </c>
      <c r="D70" s="87">
        <f t="shared" ref="D70:G70" si="8">SUM(-D24,-D33,D62)</f>
        <v>731608</v>
      </c>
      <c r="E70" s="87">
        <f t="shared" si="8"/>
        <v>859912</v>
      </c>
      <c r="F70" s="87">
        <f t="shared" si="8"/>
        <v>1116520</v>
      </c>
      <c r="G70" s="87">
        <f t="shared" si="8"/>
        <v>1629736</v>
      </c>
    </row>
    <row r="71" spans="1:8" s="2" customFormat="1" x14ac:dyDescent="0.25">
      <c r="A71" s="24"/>
      <c r="B71" s="54" t="str">
        <f>+B66</f>
        <v>real (diskontiert)</v>
      </c>
      <c r="C71" s="89">
        <f>(C70/((1+$C$7)^(C15-$C$15)))</f>
        <v>-1050000</v>
      </c>
      <c r="D71" s="89">
        <f>(D70/((1+$C$7)^(D15-$C$15)))</f>
        <v>696769.52380952379</v>
      </c>
      <c r="E71" s="89">
        <f>(E70/((1+$C$7)^(E15-$C$15)))</f>
        <v>779965.53287981858</v>
      </c>
      <c r="F71" s="89">
        <f>(F70/((1+$C$7)^(F15-$C$15)))</f>
        <v>964491.95551236358</v>
      </c>
      <c r="G71" s="90">
        <f>(G70/((1+$C$7)^(G15-$C$15)))</f>
        <v>1340787.8404574227</v>
      </c>
    </row>
    <row r="72" spans="1:8" x14ac:dyDescent="0.25">
      <c r="A72" s="39"/>
      <c r="B72" s="54" t="str">
        <f>+B67</f>
        <v>kumuliert (diskontiert)</v>
      </c>
      <c r="C72" s="87">
        <f>+C71</f>
        <v>-1050000</v>
      </c>
      <c r="D72" s="87">
        <f>+C72+D71</f>
        <v>-353230.47619047621</v>
      </c>
      <c r="E72" s="87">
        <f>+D72+E71</f>
        <v>426735.05668934237</v>
      </c>
      <c r="F72" s="87">
        <f>+E72+F71</f>
        <v>1391227.0122017059</v>
      </c>
      <c r="G72" s="97">
        <f>+F72+G71</f>
        <v>2732014.8526591286</v>
      </c>
    </row>
    <row r="73" spans="1:8" ht="21.75" customHeight="1" x14ac:dyDescent="0.25">
      <c r="A73" s="70"/>
      <c r="B73" s="71"/>
      <c r="C73" s="72"/>
      <c r="D73" s="72"/>
      <c r="E73" s="72"/>
      <c r="F73" s="72"/>
      <c r="G73" s="72"/>
      <c r="H73" s="46"/>
    </row>
    <row r="74" spans="1:8" x14ac:dyDescent="0.25">
      <c r="A74" s="49" t="s">
        <v>21</v>
      </c>
      <c r="B74" s="50"/>
      <c r="C74" s="55"/>
      <c r="D74" s="55"/>
      <c r="E74" s="55"/>
      <c r="F74" s="55"/>
      <c r="G74" s="56"/>
    </row>
    <row r="75" spans="1:8" x14ac:dyDescent="0.25">
      <c r="A75" s="57"/>
      <c r="B75" s="43" t="str">
        <f>"NPV "&amp;C16&amp;" - "&amp;G16</f>
        <v>NPV Jahr 0 - Jahr 4</v>
      </c>
      <c r="C75" s="91">
        <f>SUM(C66:G66)</f>
        <v>-1257179.4645235268</v>
      </c>
      <c r="D75" s="13"/>
      <c r="E75" s="13"/>
      <c r="F75" s="13"/>
      <c r="G75" s="58"/>
    </row>
    <row r="76" spans="1:8" ht="6" customHeight="1" x14ac:dyDescent="0.25">
      <c r="A76" s="24"/>
      <c r="B76" s="9"/>
      <c r="C76" s="10"/>
      <c r="D76" s="14"/>
      <c r="E76" s="14"/>
      <c r="F76" s="14"/>
      <c r="G76" s="59"/>
    </row>
    <row r="77" spans="1:8" x14ac:dyDescent="0.25">
      <c r="A77" s="24"/>
      <c r="B77" s="15" t="s">
        <v>13</v>
      </c>
      <c r="C77" s="16" t="str">
        <f>H77</f>
        <v>im 4. Betriebsjahr</v>
      </c>
      <c r="D77" s="14"/>
      <c r="E77" s="14"/>
      <c r="F77" s="14"/>
      <c r="G77" s="59"/>
      <c r="H77" s="17" t="str">
        <f>IF(D65&gt;0,"im 1. Betriebsjahr",IF(E65&gt;0,"im 2. Betriebsjahr",IF(F65&gt;0,"im 3. Betriebsjahr",IF(G65&gt;0,"im 4. Betriebsjahr","nicht erreicht in den ersten 4 Betriebsjahren"))))</f>
        <v>im 4. Betriebsjahr</v>
      </c>
    </row>
    <row r="78" spans="1:8" x14ac:dyDescent="0.25">
      <c r="A78" s="24"/>
      <c r="B78" s="15" t="s">
        <v>14</v>
      </c>
      <c r="C78" s="16" t="str">
        <f>H78</f>
        <v>nicht erreicht in den ersten 4 Betriebsjahren</v>
      </c>
      <c r="D78" s="14"/>
      <c r="E78" s="14"/>
      <c r="F78" s="14"/>
      <c r="G78" s="59"/>
      <c r="H78" s="17" t="str">
        <f>IF(D67&gt;0,"im 1. Betriebsjahr",IF(E67&gt;0,"im 2. Betriebsjahr",IF(F67&gt;0,"im 3. Betriebsjahr",IF(G67&gt;0,"im 4. Betriebsjahr","nicht erreicht in den ersten 4 Betriebsjahren"))))</f>
        <v>nicht erreicht in den ersten 4 Betriebsjahren</v>
      </c>
    </row>
    <row r="79" spans="1:8" ht="6" customHeight="1" x14ac:dyDescent="0.25">
      <c r="A79" s="24"/>
      <c r="B79" s="9"/>
      <c r="C79" s="10"/>
      <c r="D79" s="14"/>
      <c r="E79" s="14"/>
      <c r="F79" s="14"/>
      <c r="G79" s="59"/>
    </row>
    <row r="80" spans="1:8" x14ac:dyDescent="0.25">
      <c r="A80" s="24"/>
      <c r="B80" s="44" t="str">
        <f>"ROI Jahr 0"</f>
        <v>ROI Jahr 0</v>
      </c>
      <c r="C80" s="48">
        <f>-C66/-($C$24+C$33)</f>
        <v>-1</v>
      </c>
      <c r="D80" s="14"/>
      <c r="E80" s="14"/>
      <c r="F80" s="14"/>
      <c r="G80" s="59"/>
    </row>
    <row r="81" spans="1:8" x14ac:dyDescent="0.25">
      <c r="A81" s="24"/>
      <c r="B81" s="44" t="str">
        <f>"ROI Jahr 1"</f>
        <v>ROI Jahr 1</v>
      </c>
      <c r="C81" s="48">
        <f>-D66/-($C$24+$D$24+C33+D33)</f>
        <v>-0.22038767507002799</v>
      </c>
      <c r="D81" s="14"/>
      <c r="E81" s="14"/>
      <c r="F81" s="14"/>
      <c r="G81" s="59"/>
    </row>
    <row r="82" spans="1:8" x14ac:dyDescent="0.25">
      <c r="A82" s="24"/>
      <c r="B82" s="44" t="str">
        <f>"ROI Jahr 2"</f>
        <v>ROI Jahr 2</v>
      </c>
      <c r="C82" s="48">
        <f>-E66/-($C$24+$D$24+C33+D33+E33)</f>
        <v>-0.10231601292999469</v>
      </c>
      <c r="D82" s="14"/>
      <c r="E82" s="14"/>
      <c r="F82" s="14"/>
      <c r="G82" s="59"/>
    </row>
    <row r="83" spans="1:8" x14ac:dyDescent="0.25">
      <c r="A83" s="24"/>
      <c r="B83" s="44" t="str">
        <f>"ROI Jahr 3"</f>
        <v>ROI Jahr 3</v>
      </c>
      <c r="C83" s="48">
        <f>-F66/-($C$24+$D$24+C33+D33+E33+F33)</f>
        <v>-2.4417809451823054E-3</v>
      </c>
      <c r="D83" s="14"/>
      <c r="E83" s="14"/>
      <c r="F83" s="14"/>
      <c r="G83" s="59"/>
    </row>
    <row r="84" spans="1:8" x14ac:dyDescent="0.25">
      <c r="A84" s="24"/>
      <c r="B84" s="44" t="str">
        <f>"ROI Jahr 4"</f>
        <v>ROI Jahr 4</v>
      </c>
      <c r="C84" s="48">
        <f>-G66/-($C$24+$D$24+C33+D33+E33+F33+G33)</f>
        <v>0.11376645378535763</v>
      </c>
      <c r="D84" s="14"/>
      <c r="E84" s="14"/>
      <c r="F84" s="14"/>
      <c r="G84" s="62"/>
    </row>
    <row r="85" spans="1:8" ht="27.75" customHeight="1" x14ac:dyDescent="0.25">
      <c r="A85" s="68"/>
      <c r="B85" s="69"/>
      <c r="C85" s="69"/>
      <c r="D85" s="69"/>
      <c r="E85" s="69"/>
      <c r="F85" s="69"/>
      <c r="G85" s="69"/>
    </row>
    <row r="86" spans="1:8" x14ac:dyDescent="0.25">
      <c r="A86" s="49" t="s">
        <v>22</v>
      </c>
      <c r="B86" s="50"/>
      <c r="C86" s="55"/>
      <c r="D86" s="55"/>
      <c r="E86" s="55"/>
      <c r="F86" s="55"/>
      <c r="G86" s="56"/>
    </row>
    <row r="87" spans="1:8" x14ac:dyDescent="0.25">
      <c r="A87" s="57"/>
      <c r="B87" s="43" t="str">
        <f>"NPV "&amp;C16&amp;" - "&amp;G16</f>
        <v>NPV Jahr 0 - Jahr 4</v>
      </c>
      <c r="C87" s="91">
        <f>SUM(C71:G71)</f>
        <v>2732014.8526591286</v>
      </c>
      <c r="D87" s="13"/>
      <c r="E87" s="13"/>
      <c r="F87" s="13"/>
      <c r="G87" s="58"/>
    </row>
    <row r="88" spans="1:8" ht="6" customHeight="1" x14ac:dyDescent="0.25">
      <c r="A88" s="24"/>
      <c r="B88" s="9"/>
      <c r="C88" s="10"/>
      <c r="D88" s="14"/>
      <c r="E88" s="14"/>
      <c r="F88" s="14"/>
      <c r="G88" s="59"/>
    </row>
    <row r="89" spans="1:8" x14ac:dyDescent="0.25">
      <c r="A89" s="24"/>
      <c r="B89" s="15" t="s">
        <v>13</v>
      </c>
      <c r="C89" s="16" t="str">
        <f>H89</f>
        <v>im 1. Betriebsjahr</v>
      </c>
      <c r="D89" s="14"/>
      <c r="E89" s="14"/>
      <c r="F89" s="14"/>
      <c r="G89" s="59"/>
      <c r="H89" s="17" t="str">
        <f>IF(D70&gt;0,"im 1. Betriebsjahr",IF(E70&gt;0,"im 2. Betriebsjahr",IF(F70&gt;0,"im 3. Betriebsjahr",IF(G70&gt;0,"im 4. Betriebsjahr","nicht erreicht in den ersten 4 Betriebsjahren"))))</f>
        <v>im 1. Betriebsjahr</v>
      </c>
    </row>
    <row r="90" spans="1:8" x14ac:dyDescent="0.25">
      <c r="A90" s="24"/>
      <c r="B90" s="15" t="s">
        <v>14</v>
      </c>
      <c r="C90" s="16" t="str">
        <f>H90</f>
        <v>im 2. Betriebsjahr</v>
      </c>
      <c r="D90" s="14"/>
      <c r="E90" s="14"/>
      <c r="F90" s="14"/>
      <c r="G90" s="59"/>
      <c r="H90" s="17" t="str">
        <f>IF(D72&gt;0,"im 1. Betriebsjahr",IF(E72&gt;0,"im 2. Betriebsjahr",IF(F72&gt;0,"im 3. Betriebsjahr",IF(G72&gt;0,"im 4. Betriebsjahr","nicht erreicht in den ersten 4 Betriebsjahren"))))</f>
        <v>im 2. Betriebsjahr</v>
      </c>
    </row>
    <row r="91" spans="1:8" ht="6" customHeight="1" x14ac:dyDescent="0.25">
      <c r="A91" s="24"/>
      <c r="B91" s="9"/>
      <c r="C91" s="10"/>
      <c r="D91" s="14"/>
      <c r="E91" s="14"/>
      <c r="F91" s="14"/>
      <c r="G91" s="59"/>
    </row>
    <row r="92" spans="1:8" x14ac:dyDescent="0.25">
      <c r="A92" s="24"/>
      <c r="B92" s="44" t="str">
        <f>+B80</f>
        <v>ROI Jahr 0</v>
      </c>
      <c r="C92" s="48">
        <f>-C71/-($C$24+C$33)</f>
        <v>-1</v>
      </c>
      <c r="D92" s="14"/>
      <c r="E92" s="14"/>
      <c r="F92" s="14"/>
      <c r="G92" s="59"/>
    </row>
    <row r="93" spans="1:8" x14ac:dyDescent="0.25">
      <c r="A93" s="24"/>
      <c r="B93" s="44" t="str">
        <f t="shared" ref="B93:B96" si="9">+B81</f>
        <v>ROI Jahr 1</v>
      </c>
      <c r="C93" s="48">
        <f>-D71/-($C$24+$D$24+C33+D33)</f>
        <v>0.40986442577030813</v>
      </c>
      <c r="D93" s="14"/>
      <c r="E93" s="14"/>
      <c r="F93" s="14"/>
      <c r="G93" s="59"/>
    </row>
    <row r="94" spans="1:8" x14ac:dyDescent="0.25">
      <c r="A94" s="24"/>
      <c r="B94" s="44" t="str">
        <f t="shared" si="9"/>
        <v>ROI Jahr 2</v>
      </c>
      <c r="C94" s="48">
        <f>-E71/-($C$24+$D$24+C33+D33+E33)</f>
        <v>0.33190022675736963</v>
      </c>
      <c r="D94" s="14"/>
      <c r="E94" s="14"/>
      <c r="F94" s="14"/>
      <c r="G94" s="59"/>
    </row>
    <row r="95" spans="1:8" x14ac:dyDescent="0.25">
      <c r="A95" s="24"/>
      <c r="B95" s="44" t="str">
        <f t="shared" si="9"/>
        <v>ROI Jahr 3</v>
      </c>
      <c r="C95" s="48">
        <f>-F71/-($C$24+$D$24+C33+D33+E33+F33)</f>
        <v>0.32149731850412117</v>
      </c>
      <c r="D95" s="14"/>
      <c r="E95" s="14"/>
      <c r="F95" s="14"/>
      <c r="G95" s="59"/>
    </row>
    <row r="96" spans="1:8" x14ac:dyDescent="0.25">
      <c r="A96" s="25"/>
      <c r="B96" s="42" t="str">
        <f t="shared" si="9"/>
        <v>ROI Jahr 4</v>
      </c>
      <c r="C96" s="60">
        <f>-G71/-($C$24+$D$24+C33+D33+E33+F33+G33)</f>
        <v>0.36733913437189664</v>
      </c>
      <c r="D96" s="61"/>
      <c r="E96" s="61"/>
      <c r="F96" s="61"/>
      <c r="G96" s="62"/>
    </row>
    <row r="97" spans="1:7" ht="37.5" customHeight="1" x14ac:dyDescent="0.25">
      <c r="D97" s="46"/>
      <c r="E97" s="46"/>
      <c r="F97" s="46"/>
      <c r="G97" s="46"/>
    </row>
    <row r="98" spans="1:7" ht="37.5" customHeight="1" x14ac:dyDescent="0.25"/>
    <row r="99" spans="1:7" ht="37.5" customHeight="1" x14ac:dyDescent="0.25"/>
    <row r="100" spans="1:7" ht="37.5" customHeight="1" x14ac:dyDescent="0.4">
      <c r="A100" s="5" t="s">
        <v>36</v>
      </c>
    </row>
    <row r="101" spans="1:7" ht="37.5" customHeight="1" x14ac:dyDescent="0.25"/>
    <row r="102" spans="1:7" x14ac:dyDescent="0.25">
      <c r="A102" s="75"/>
      <c r="B102" s="75"/>
      <c r="C102" s="73"/>
      <c r="D102" s="46"/>
      <c r="E102" s="46"/>
      <c r="F102" s="46"/>
      <c r="G102" s="46"/>
    </row>
    <row r="103" spans="1:7" x14ac:dyDescent="0.25">
      <c r="A103" s="75"/>
      <c r="B103" s="75"/>
      <c r="C103" s="73"/>
      <c r="D103" s="73"/>
      <c r="E103" s="73"/>
      <c r="F103" s="73"/>
      <c r="G103" s="73"/>
    </row>
    <row r="104" spans="1:7" x14ac:dyDescent="0.25">
      <c r="A104" s="75"/>
      <c r="B104" s="75"/>
      <c r="C104" s="73"/>
      <c r="D104" s="73"/>
      <c r="E104" s="73"/>
      <c r="F104" s="73"/>
      <c r="G104" s="73"/>
    </row>
    <row r="105" spans="1:7" x14ac:dyDescent="0.25">
      <c r="A105" s="75"/>
      <c r="B105" s="75"/>
      <c r="C105" s="73"/>
      <c r="D105" s="73"/>
      <c r="E105" s="73"/>
      <c r="F105" s="73"/>
      <c r="G105" s="73"/>
    </row>
    <row r="106" spans="1:7" x14ac:dyDescent="0.25">
      <c r="A106" s="75"/>
      <c r="B106" s="75"/>
      <c r="C106" s="73"/>
      <c r="D106" s="73"/>
      <c r="E106" s="73"/>
      <c r="F106" s="73"/>
      <c r="G106" s="73"/>
    </row>
    <row r="107" spans="1:7" x14ac:dyDescent="0.25">
      <c r="A107" s="75"/>
      <c r="B107" s="75"/>
      <c r="C107" s="73"/>
      <c r="D107" s="73"/>
      <c r="E107" s="73"/>
      <c r="F107" s="73"/>
      <c r="G107" s="73"/>
    </row>
    <row r="108" spans="1:7" x14ac:dyDescent="0.25">
      <c r="A108" s="75"/>
      <c r="B108" s="75"/>
      <c r="C108" s="73"/>
      <c r="D108" s="73"/>
      <c r="E108" s="73"/>
      <c r="F108" s="73"/>
      <c r="G108" s="73"/>
    </row>
    <row r="109" spans="1:7" x14ac:dyDescent="0.25">
      <c r="A109" s="75"/>
      <c r="B109" s="75"/>
      <c r="C109" s="73"/>
      <c r="D109" s="73"/>
      <c r="E109" s="73"/>
      <c r="F109" s="73"/>
      <c r="G109" s="73"/>
    </row>
    <row r="110" spans="1:7" x14ac:dyDescent="0.25">
      <c r="A110" s="75"/>
      <c r="B110" s="75"/>
      <c r="C110" s="73"/>
      <c r="D110" s="73"/>
      <c r="E110" s="73"/>
      <c r="F110" s="73"/>
      <c r="G110" s="73"/>
    </row>
    <row r="111" spans="1:7" x14ac:dyDescent="0.25">
      <c r="A111" s="75"/>
      <c r="B111" s="75"/>
      <c r="C111" s="73"/>
      <c r="D111" s="73"/>
      <c r="E111" s="73"/>
      <c r="F111" s="73"/>
      <c r="G111" s="73"/>
    </row>
    <row r="112" spans="1:7" x14ac:dyDescent="0.25">
      <c r="A112" s="75"/>
      <c r="B112" s="75"/>
      <c r="C112" s="73"/>
      <c r="D112" s="73"/>
      <c r="E112" s="73"/>
      <c r="F112" s="73"/>
      <c r="G112" s="73"/>
    </row>
    <row r="113" spans="1:7" x14ac:dyDescent="0.25">
      <c r="A113" s="75"/>
      <c r="B113" s="75"/>
      <c r="C113" s="73"/>
      <c r="D113" s="73"/>
      <c r="E113" s="73"/>
      <c r="F113" s="73"/>
      <c r="G113" s="73"/>
    </row>
    <row r="114" spans="1:7" x14ac:dyDescent="0.25">
      <c r="A114" s="75"/>
      <c r="B114" s="75"/>
      <c r="C114" s="73"/>
      <c r="D114" s="73"/>
      <c r="E114" s="73"/>
      <c r="F114" s="73"/>
      <c r="G114" s="73"/>
    </row>
    <row r="115" spans="1:7" x14ac:dyDescent="0.25">
      <c r="A115" s="75"/>
      <c r="B115" s="75"/>
      <c r="C115" s="73"/>
      <c r="D115" s="73"/>
      <c r="E115" s="73"/>
      <c r="F115" s="73"/>
      <c r="G115" s="73"/>
    </row>
    <row r="116" spans="1:7" x14ac:dyDescent="0.25">
      <c r="A116" s="75"/>
      <c r="B116" s="75"/>
      <c r="C116" s="73"/>
      <c r="D116" s="73"/>
      <c r="E116" s="73"/>
      <c r="F116" s="73"/>
      <c r="G116" s="73"/>
    </row>
    <row r="117" spans="1:7" x14ac:dyDescent="0.25">
      <c r="A117" s="75"/>
      <c r="B117" s="75"/>
      <c r="C117" s="73"/>
      <c r="D117" s="73"/>
      <c r="E117" s="73"/>
      <c r="F117" s="73"/>
      <c r="G117" s="73"/>
    </row>
    <row r="118" spans="1:7" x14ac:dyDescent="0.25">
      <c r="A118" s="75"/>
      <c r="B118" s="75"/>
      <c r="C118" s="73"/>
      <c r="D118" s="73"/>
      <c r="E118" s="73"/>
      <c r="F118" s="73"/>
      <c r="G118" s="73"/>
    </row>
    <row r="119" spans="1:7" x14ac:dyDescent="0.25">
      <c r="A119" s="75"/>
      <c r="B119" s="75"/>
      <c r="C119" s="73"/>
      <c r="D119" s="73"/>
      <c r="E119" s="73"/>
      <c r="F119" s="73"/>
      <c r="G119" s="73"/>
    </row>
    <row r="120" spans="1:7" x14ac:dyDescent="0.25">
      <c r="A120" s="75"/>
      <c r="B120" s="75"/>
      <c r="C120" s="73"/>
      <c r="D120" s="73"/>
      <c r="E120" s="73"/>
      <c r="F120" s="73"/>
      <c r="G120" s="73"/>
    </row>
    <row r="121" spans="1:7" x14ac:dyDescent="0.25">
      <c r="A121" s="75"/>
      <c r="B121" s="75"/>
      <c r="C121" s="73"/>
      <c r="D121" s="73"/>
      <c r="E121" s="73"/>
      <c r="F121" s="73"/>
      <c r="G121" s="73"/>
    </row>
    <row r="122" spans="1:7" x14ac:dyDescent="0.25">
      <c r="A122" s="75"/>
      <c r="B122" s="75"/>
      <c r="C122" s="73"/>
      <c r="D122" s="73"/>
      <c r="E122" s="73"/>
      <c r="F122" s="73"/>
      <c r="G122" s="73"/>
    </row>
    <row r="123" spans="1:7" x14ac:dyDescent="0.25">
      <c r="A123" s="75"/>
      <c r="B123" s="75"/>
      <c r="C123" s="73"/>
      <c r="D123" s="73"/>
      <c r="E123" s="73"/>
      <c r="F123" s="73"/>
      <c r="G123" s="73"/>
    </row>
    <row r="124" spans="1:7" x14ac:dyDescent="0.25">
      <c r="A124" s="75"/>
      <c r="B124" s="75"/>
      <c r="C124" s="73"/>
      <c r="D124" s="73"/>
      <c r="E124" s="73"/>
      <c r="F124" s="73"/>
      <c r="G124" s="73"/>
    </row>
    <row r="125" spans="1:7" x14ac:dyDescent="0.25">
      <c r="A125" s="75"/>
      <c r="B125" s="75"/>
      <c r="C125" s="73"/>
      <c r="D125" s="73"/>
      <c r="E125" s="73"/>
      <c r="F125" s="73"/>
      <c r="G125" s="73"/>
    </row>
    <row r="126" spans="1:7" x14ac:dyDescent="0.25">
      <c r="A126" s="75"/>
      <c r="B126" s="75"/>
      <c r="C126" s="73"/>
      <c r="D126" s="73"/>
      <c r="E126" s="73"/>
      <c r="F126" s="73"/>
      <c r="G126" s="73"/>
    </row>
    <row r="127" spans="1:7" x14ac:dyDescent="0.25">
      <c r="A127" s="75"/>
      <c r="B127" s="75"/>
      <c r="C127" s="73"/>
      <c r="D127" s="73"/>
      <c r="E127" s="73"/>
      <c r="F127" s="73"/>
      <c r="G127" s="73"/>
    </row>
    <row r="128" spans="1:7" x14ac:dyDescent="0.25">
      <c r="A128" s="75"/>
      <c r="B128" s="75"/>
      <c r="C128" s="73"/>
      <c r="D128" s="73"/>
      <c r="E128" s="73"/>
      <c r="F128" s="73"/>
      <c r="G128" s="73"/>
    </row>
    <row r="129" spans="1:7" x14ac:dyDescent="0.25">
      <c r="A129" s="75"/>
      <c r="B129" s="75"/>
      <c r="C129" s="73"/>
      <c r="D129" s="73"/>
      <c r="E129" s="73"/>
      <c r="F129" s="73"/>
      <c r="G129" s="73"/>
    </row>
    <row r="130" spans="1:7" x14ac:dyDescent="0.25">
      <c r="A130" s="75"/>
      <c r="B130" s="75"/>
      <c r="C130" s="73"/>
      <c r="D130" s="73"/>
      <c r="E130" s="73"/>
      <c r="F130" s="73"/>
      <c r="G130" s="73"/>
    </row>
    <row r="131" spans="1:7" x14ac:dyDescent="0.25">
      <c r="A131" s="75"/>
      <c r="B131" s="75"/>
      <c r="C131" s="73"/>
      <c r="D131" s="73"/>
      <c r="E131" s="73"/>
      <c r="F131" s="73"/>
      <c r="G131" s="73"/>
    </row>
    <row r="132" spans="1:7" x14ac:dyDescent="0.25">
      <c r="A132" s="75"/>
      <c r="B132" s="75"/>
      <c r="C132" s="73"/>
      <c r="D132" s="73"/>
      <c r="E132" s="73"/>
      <c r="F132" s="73"/>
      <c r="G132" s="73"/>
    </row>
    <row r="133" spans="1:7" x14ac:dyDescent="0.25">
      <c r="A133" s="75"/>
      <c r="B133" s="75"/>
      <c r="C133" s="73"/>
      <c r="D133" s="73"/>
      <c r="E133" s="73"/>
      <c r="F133" s="73"/>
      <c r="G133" s="73"/>
    </row>
    <row r="134" spans="1:7" x14ac:dyDescent="0.25">
      <c r="A134" s="75"/>
      <c r="B134" s="75"/>
      <c r="C134" s="73"/>
      <c r="D134" s="73"/>
      <c r="E134" s="73"/>
      <c r="F134" s="73"/>
      <c r="G134" s="73"/>
    </row>
    <row r="135" spans="1:7" x14ac:dyDescent="0.25">
      <c r="A135" s="75"/>
      <c r="B135" s="75"/>
      <c r="C135" s="73"/>
      <c r="D135" s="73"/>
      <c r="E135" s="73"/>
      <c r="F135" s="73"/>
      <c r="G135" s="73"/>
    </row>
    <row r="136" spans="1:7" x14ac:dyDescent="0.25">
      <c r="A136" s="75"/>
      <c r="B136" s="75"/>
      <c r="C136" s="73"/>
      <c r="D136" s="73"/>
      <c r="E136" s="73"/>
      <c r="F136" s="73"/>
      <c r="G136" s="73"/>
    </row>
    <row r="137" spans="1:7" x14ac:dyDescent="0.25">
      <c r="A137" s="75"/>
      <c r="B137" s="75"/>
      <c r="C137" s="73"/>
      <c r="D137" s="73"/>
      <c r="E137" s="73"/>
      <c r="F137" s="73"/>
      <c r="G137" s="73"/>
    </row>
    <row r="138" spans="1:7" x14ac:dyDescent="0.25">
      <c r="A138" s="75"/>
      <c r="B138" s="75"/>
      <c r="C138" s="73"/>
      <c r="D138" s="73"/>
      <c r="E138" s="73"/>
      <c r="F138" s="73"/>
      <c r="G138" s="73"/>
    </row>
    <row r="139" spans="1:7" x14ac:dyDescent="0.25">
      <c r="A139" s="75"/>
      <c r="B139" s="75"/>
      <c r="C139" s="73"/>
      <c r="D139" s="73"/>
      <c r="E139" s="73"/>
      <c r="F139" s="73"/>
      <c r="G139" s="73"/>
    </row>
    <row r="140" spans="1:7" x14ac:dyDescent="0.25">
      <c r="A140" s="75"/>
      <c r="B140" s="75"/>
      <c r="C140" s="73"/>
      <c r="D140" s="73"/>
      <c r="E140" s="73"/>
      <c r="F140" s="73"/>
      <c r="G140" s="73"/>
    </row>
    <row r="141" spans="1:7" x14ac:dyDescent="0.25">
      <c r="A141" s="75"/>
      <c r="B141" s="75"/>
      <c r="C141" s="73"/>
      <c r="D141" s="73"/>
      <c r="E141" s="73"/>
      <c r="F141" s="73"/>
      <c r="G141" s="73"/>
    </row>
    <row r="142" spans="1:7" x14ac:dyDescent="0.25">
      <c r="A142" s="75"/>
      <c r="B142" s="75"/>
      <c r="C142" s="73"/>
      <c r="D142" s="73"/>
      <c r="E142" s="73"/>
      <c r="F142" s="73"/>
      <c r="G142" s="73"/>
    </row>
    <row r="143" spans="1:7" x14ac:dyDescent="0.25">
      <c r="A143" s="75"/>
      <c r="B143" s="75"/>
      <c r="C143" s="73"/>
      <c r="D143" s="73"/>
      <c r="E143" s="73"/>
      <c r="F143" s="73"/>
      <c r="G143" s="73"/>
    </row>
    <row r="144" spans="1:7" x14ac:dyDescent="0.25">
      <c r="A144" s="75"/>
      <c r="B144" s="75"/>
      <c r="C144" s="73"/>
      <c r="D144" s="73"/>
      <c r="E144" s="73"/>
      <c r="F144" s="73"/>
      <c r="G144" s="73"/>
    </row>
    <row r="145" spans="1:7" x14ac:dyDescent="0.25">
      <c r="A145" s="75"/>
      <c r="B145" s="75"/>
      <c r="C145" s="73"/>
      <c r="D145" s="73"/>
      <c r="E145" s="73"/>
      <c r="F145" s="73"/>
      <c r="G145" s="73"/>
    </row>
    <row r="146" spans="1:7" x14ac:dyDescent="0.25">
      <c r="A146" s="75"/>
      <c r="B146" s="75"/>
      <c r="C146" s="73"/>
      <c r="D146" s="73"/>
      <c r="E146" s="73"/>
      <c r="F146" s="73"/>
      <c r="G146" s="73"/>
    </row>
    <row r="147" spans="1:7" x14ac:dyDescent="0.25">
      <c r="A147" s="75"/>
      <c r="B147" s="75"/>
      <c r="C147" s="73"/>
      <c r="D147" s="73"/>
      <c r="E147" s="73"/>
      <c r="F147" s="73"/>
      <c r="G147" s="73"/>
    </row>
    <row r="148" spans="1:7" x14ac:dyDescent="0.25">
      <c r="A148" s="75"/>
      <c r="B148" s="75"/>
      <c r="C148" s="73"/>
      <c r="D148" s="73"/>
      <c r="E148" s="73"/>
      <c r="F148" s="73"/>
      <c r="G148" s="73"/>
    </row>
    <row r="149" spans="1:7" x14ac:dyDescent="0.25">
      <c r="A149" s="75"/>
      <c r="B149" s="75"/>
      <c r="C149" s="73"/>
      <c r="D149" s="73"/>
      <c r="E149" s="73"/>
      <c r="F149" s="73"/>
      <c r="G149" s="73"/>
    </row>
    <row r="150" spans="1:7" x14ac:dyDescent="0.25">
      <c r="A150" s="75"/>
      <c r="B150" s="75"/>
      <c r="C150" s="73"/>
      <c r="D150" s="73"/>
      <c r="E150" s="73"/>
      <c r="F150" s="73"/>
      <c r="G150" s="73"/>
    </row>
    <row r="151" spans="1:7" x14ac:dyDescent="0.25">
      <c r="A151" s="75"/>
      <c r="B151" s="75"/>
      <c r="C151" s="73"/>
      <c r="D151" s="73"/>
      <c r="E151" s="73"/>
      <c r="F151" s="73"/>
      <c r="G151" s="73"/>
    </row>
    <row r="152" spans="1:7" x14ac:dyDescent="0.25">
      <c r="A152" s="75"/>
      <c r="B152" s="75"/>
      <c r="C152" s="73"/>
      <c r="D152" s="73"/>
      <c r="E152" s="73"/>
      <c r="F152" s="73"/>
      <c r="G152" s="73"/>
    </row>
    <row r="153" spans="1:7" x14ac:dyDescent="0.25">
      <c r="A153" s="75"/>
      <c r="B153" s="75"/>
      <c r="C153" s="73"/>
      <c r="D153" s="73"/>
      <c r="E153" s="73"/>
      <c r="F153" s="73"/>
      <c r="G153" s="73"/>
    </row>
    <row r="154" spans="1:7" x14ac:dyDescent="0.25">
      <c r="A154" s="75"/>
      <c r="B154" s="75"/>
      <c r="C154" s="73"/>
      <c r="D154" s="73"/>
      <c r="E154" s="73"/>
      <c r="F154" s="73"/>
      <c r="G154" s="73"/>
    </row>
    <row r="155" spans="1:7" x14ac:dyDescent="0.25">
      <c r="A155" s="75"/>
      <c r="B155" s="75"/>
      <c r="C155" s="73"/>
      <c r="D155" s="73"/>
      <c r="E155" s="73"/>
      <c r="F155" s="73"/>
      <c r="G155" s="73"/>
    </row>
    <row r="156" spans="1:7" x14ac:dyDescent="0.25">
      <c r="A156" s="75"/>
      <c r="B156" s="75"/>
      <c r="C156" s="73"/>
      <c r="D156" s="73"/>
      <c r="E156" s="73"/>
      <c r="F156" s="73"/>
      <c r="G156" s="73"/>
    </row>
    <row r="157" spans="1:7" x14ac:dyDescent="0.25">
      <c r="A157" s="75"/>
      <c r="B157" s="75"/>
      <c r="C157" s="73"/>
      <c r="D157" s="73"/>
      <c r="E157" s="73"/>
      <c r="F157" s="73"/>
      <c r="G157" s="73"/>
    </row>
    <row r="158" spans="1:7" x14ac:dyDescent="0.25">
      <c r="A158" s="75"/>
      <c r="B158" s="75"/>
      <c r="C158" s="73"/>
      <c r="D158" s="73"/>
      <c r="E158" s="73"/>
      <c r="F158" s="73"/>
      <c r="G158" s="73"/>
    </row>
    <row r="159" spans="1:7" x14ac:dyDescent="0.25">
      <c r="A159" s="75"/>
      <c r="B159" s="75"/>
      <c r="C159" s="73"/>
      <c r="D159" s="73"/>
      <c r="E159" s="73"/>
      <c r="F159" s="73"/>
      <c r="G159" s="73"/>
    </row>
    <row r="160" spans="1:7" x14ac:dyDescent="0.25">
      <c r="A160" s="75"/>
      <c r="B160" s="75"/>
      <c r="C160" s="73"/>
      <c r="D160" s="73"/>
      <c r="E160" s="73"/>
      <c r="F160" s="73"/>
      <c r="G160" s="73"/>
    </row>
    <row r="161" spans="1:7" x14ac:dyDescent="0.25">
      <c r="A161" s="75"/>
      <c r="B161" s="75"/>
      <c r="C161" s="73"/>
      <c r="D161" s="73"/>
      <c r="E161" s="73"/>
      <c r="F161" s="73"/>
      <c r="G161" s="73"/>
    </row>
    <row r="162" spans="1:7" x14ac:dyDescent="0.25">
      <c r="A162" s="75"/>
      <c r="B162" s="75"/>
      <c r="C162" s="73"/>
      <c r="D162" s="73"/>
      <c r="E162" s="73"/>
      <c r="F162" s="73"/>
      <c r="G162" s="73"/>
    </row>
    <row r="163" spans="1:7" x14ac:dyDescent="0.25">
      <c r="A163" s="75"/>
      <c r="B163" s="75"/>
      <c r="C163" s="73"/>
      <c r="D163" s="73"/>
      <c r="E163" s="73"/>
      <c r="F163" s="73"/>
      <c r="G163" s="73"/>
    </row>
    <row r="164" spans="1:7" x14ac:dyDescent="0.25">
      <c r="A164" s="75"/>
      <c r="B164" s="75"/>
      <c r="C164" s="73"/>
      <c r="D164" s="73"/>
      <c r="E164" s="73"/>
      <c r="F164" s="73"/>
      <c r="G164" s="73"/>
    </row>
    <row r="165" spans="1:7" x14ac:dyDescent="0.25">
      <c r="A165" s="75"/>
      <c r="B165" s="75"/>
      <c r="C165" s="73"/>
      <c r="D165" s="73"/>
      <c r="E165" s="73"/>
      <c r="F165" s="73"/>
      <c r="G165" s="73"/>
    </row>
    <row r="166" spans="1:7" x14ac:dyDescent="0.25">
      <c r="D166" s="73"/>
      <c r="E166" s="73"/>
      <c r="F166" s="73"/>
      <c r="G166" s="73"/>
    </row>
  </sheetData>
  <conditionalFormatting sqref="C17:C23 D27:D32 C36:C39 C7:C14">
    <cfRule type="cellIs" dxfId="0" priority="1" operator="equal">
      <formula>""</formula>
    </cfRule>
  </conditionalFormatting>
  <pageMargins left="0.27559055118110237" right="0.23622047244094491" top="0.55118110236220474" bottom="0.98425196850393704" header="0.59055118110236227" footer="0.51181102362204722"/>
  <pageSetup paperSize="9" scale="73" fitToWidth="0" fitToHeight="0" orientation="portrait" horizontalDpi="1200" verticalDpi="1200" r:id="rId1"/>
  <headerFooter alignWithMargins="0">
    <oddHeader>&amp;R&amp;G</oddHeader>
    <oddFooter xml:space="preserve">&amp;Cwww.carpathia.ch&amp;R(c) Carpathia AG
</oddFooter>
  </headerFooter>
  <rowBreaks count="2" manualBreakCount="2">
    <brk id="39" max="16383" man="1"/>
    <brk id="96" max="16383" man="1"/>
  </rowBreaks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Investitionsrechnung-Blanko</vt:lpstr>
      <vt:lpstr>Investitionsrechnung-Beispiel</vt:lpstr>
    </vt:vector>
  </TitlesOfParts>
  <Company>Carpathia Consulting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Lang</dc:creator>
  <cp:lastModifiedBy>thomas lang</cp:lastModifiedBy>
  <cp:lastPrinted>2016-09-30T08:17:11Z</cp:lastPrinted>
  <dcterms:created xsi:type="dcterms:W3CDTF">2005-02-02T10:54:00Z</dcterms:created>
  <dcterms:modified xsi:type="dcterms:W3CDTF">2016-12-18T20:14:32Z</dcterms:modified>
</cp:coreProperties>
</file>